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marcl./Documents/ALL /Studium /Master/4. Semester_Thesis/(2) Corynbacterium modelling/raw data/"/>
    </mc:Choice>
  </mc:AlternateContent>
  <xr:revisionPtr revIDLastSave="0" documentId="13_ncr:1_{080C89BC-C336-8F4B-AB2F-0F06A67CDCBA}" xr6:coauthVersionLast="47" xr6:coauthVersionMax="47" xr10:uidLastSave="{00000000-0000-0000-0000-000000000000}"/>
  <bookViews>
    <workbookView xWindow="480" yWindow="860" windowWidth="28780" windowHeight="14700" xr2:uid="{00000000-000D-0000-FFFF-FFFF00000000}"/>
  </bookViews>
  <sheets>
    <sheet name="B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P22" i="2" s="1"/>
  <c r="L22" i="2"/>
  <c r="K22" i="2"/>
  <c r="O21" i="2"/>
  <c r="P21" i="2" s="1"/>
  <c r="L21" i="2"/>
  <c r="O18" i="2"/>
  <c r="P18" i="2" s="1"/>
  <c r="L18" i="2"/>
  <c r="K18" i="2"/>
  <c r="P17" i="2"/>
  <c r="O17" i="2"/>
  <c r="L17" i="2"/>
  <c r="K17" i="2"/>
  <c r="O16" i="2"/>
  <c r="P16" i="2" s="1"/>
  <c r="L16" i="2"/>
  <c r="K16" i="2"/>
  <c r="P15" i="2"/>
  <c r="O15" i="2"/>
  <c r="L15" i="2"/>
  <c r="K15" i="2"/>
  <c r="O14" i="2"/>
  <c r="P14" i="2" s="1"/>
  <c r="L14" i="2"/>
  <c r="K14" i="2"/>
  <c r="P13" i="2"/>
  <c r="O13" i="2"/>
  <c r="L13" i="2"/>
  <c r="K13" i="2"/>
  <c r="O12" i="2"/>
  <c r="P12" i="2" s="1"/>
  <c r="L12" i="2"/>
  <c r="K12" i="2"/>
  <c r="P11" i="2"/>
  <c r="O11" i="2"/>
  <c r="L11" i="2"/>
  <c r="K11" i="2"/>
  <c r="O10" i="2"/>
  <c r="P10" i="2" s="1"/>
  <c r="L10" i="2"/>
  <c r="K10" i="2"/>
  <c r="P9" i="2"/>
  <c r="O9" i="2"/>
  <c r="L9" i="2"/>
  <c r="K9" i="2"/>
  <c r="O8" i="2"/>
  <c r="P8" i="2" s="1"/>
  <c r="L8" i="2"/>
  <c r="K8" i="2"/>
  <c r="P7" i="2"/>
  <c r="O7" i="2"/>
  <c r="L7" i="2"/>
  <c r="K7" i="2"/>
  <c r="O6" i="2"/>
  <c r="P6" i="2" s="1"/>
  <c r="L6" i="2"/>
  <c r="K6" i="2"/>
  <c r="L14" i="1"/>
  <c r="K14" i="1"/>
  <c r="J14" i="1"/>
  <c r="G14" i="1"/>
  <c r="H14" i="1" s="1"/>
  <c r="E14" i="1"/>
  <c r="F14" i="1" s="1"/>
  <c r="L13" i="1"/>
  <c r="K13" i="1"/>
  <c r="J13" i="1"/>
  <c r="G13" i="1"/>
  <c r="H13" i="1" s="1"/>
  <c r="E13" i="1"/>
  <c r="F13" i="1" s="1"/>
  <c r="K12" i="1"/>
  <c r="L12" i="1" s="1"/>
  <c r="J12" i="1"/>
  <c r="G12" i="1"/>
  <c r="H12" i="1" s="1"/>
  <c r="F12" i="1"/>
  <c r="E12" i="1"/>
  <c r="K11" i="1"/>
  <c r="L11" i="1" s="1"/>
  <c r="J11" i="1"/>
  <c r="G11" i="1"/>
  <c r="H11" i="1" s="1"/>
  <c r="F11" i="1"/>
  <c r="E11" i="1"/>
  <c r="K10" i="1"/>
  <c r="L10" i="1" s="1"/>
  <c r="J10" i="1"/>
  <c r="G10" i="1"/>
  <c r="H10" i="1" s="1"/>
  <c r="F10" i="1"/>
  <c r="E10" i="1"/>
  <c r="K9" i="1"/>
  <c r="L9" i="1" s="1"/>
  <c r="J9" i="1"/>
  <c r="G9" i="1"/>
  <c r="H9" i="1" s="1"/>
  <c r="F9" i="1"/>
  <c r="E9" i="1"/>
  <c r="K8" i="1"/>
  <c r="L8" i="1" s="1"/>
  <c r="J8" i="1"/>
  <c r="H8" i="1"/>
  <c r="F8" i="1"/>
  <c r="E8" i="1"/>
  <c r="K7" i="1"/>
  <c r="L7" i="1" s="1"/>
  <c r="J7" i="1"/>
  <c r="H7" i="1"/>
  <c r="F7" i="1"/>
  <c r="E7" i="1"/>
  <c r="K6" i="1"/>
  <c r="L6" i="1" s="1"/>
  <c r="J6" i="1"/>
  <c r="H6" i="1"/>
  <c r="F6" i="1"/>
  <c r="E6" i="1"/>
  <c r="K5" i="1"/>
  <c r="L5" i="1" s="1"/>
  <c r="J5" i="1"/>
  <c r="H5" i="1"/>
  <c r="F5" i="1"/>
  <c r="E5" i="1"/>
  <c r="K4" i="1"/>
  <c r="L4" i="1" s="1"/>
  <c r="J4" i="1"/>
  <c r="H4" i="1"/>
  <c r="F4" i="1"/>
  <c r="E4" i="1"/>
  <c r="K3" i="1"/>
  <c r="L3" i="1" s="1"/>
  <c r="J3" i="1"/>
  <c r="H3" i="1"/>
  <c r="F3" i="1"/>
  <c r="E3" i="1"/>
  <c r="B3" i="1"/>
  <c r="C3" i="1" s="1"/>
  <c r="K2" i="1"/>
  <c r="L2" i="1" s="1"/>
  <c r="J2" i="1"/>
  <c r="H2" i="1"/>
  <c r="F2" i="1"/>
  <c r="E2" i="1"/>
  <c r="C2" i="1"/>
  <c r="B4" i="1" l="1"/>
  <c r="C4" i="1" l="1"/>
  <c r="B5" i="1"/>
  <c r="B6" i="1" l="1"/>
  <c r="C5" i="1"/>
  <c r="C6" i="1" l="1"/>
  <c r="B7" i="1"/>
  <c r="C7" i="1" l="1"/>
  <c r="B9" i="1"/>
  <c r="B8" i="1"/>
  <c r="C8" i="1" s="1"/>
  <c r="B10" i="1" l="1"/>
  <c r="C9" i="1"/>
  <c r="B11" i="1" l="1"/>
  <c r="C10" i="1"/>
  <c r="B12" i="1" l="1"/>
  <c r="C11" i="1"/>
  <c r="B13" i="1" l="1"/>
  <c r="C12" i="1"/>
  <c r="B14" i="1" l="1"/>
  <c r="C14" i="1" s="1"/>
  <c r="C13" i="1"/>
</calcChain>
</file>

<file path=xl/sharedStrings.xml><?xml version="1.0" encoding="utf-8"?>
<sst xmlns="http://schemas.openxmlformats.org/spreadsheetml/2006/main" count="138" uniqueCount="95">
  <si>
    <t xml:space="preserve">Batch phase start </t>
  </si>
  <si>
    <t>12.07.2023: 18:30</t>
  </si>
  <si>
    <t>start fed batch: 09:15</t>
  </si>
  <si>
    <t>end: 14/07, 07:45</t>
  </si>
  <si>
    <t>E1.1</t>
  </si>
  <si>
    <t>E1.2</t>
  </si>
  <si>
    <t>E1.3</t>
  </si>
  <si>
    <t xml:space="preserve">empty </t>
  </si>
  <si>
    <t>filled</t>
  </si>
  <si>
    <t>Eppi 2</t>
  </si>
  <si>
    <t>Eppi 2,2</t>
  </si>
  <si>
    <t>Eppi 2,3</t>
  </si>
  <si>
    <t xml:space="preserve">Sample </t>
  </si>
  <si>
    <t>date</t>
  </si>
  <si>
    <t>time</t>
  </si>
  <si>
    <t>process time (min)</t>
  </si>
  <si>
    <t>process time (sec)</t>
  </si>
  <si>
    <t>process time (st:min)</t>
  </si>
  <si>
    <t xml:space="preserve">dilution </t>
  </si>
  <si>
    <t>OD600_diluted</t>
  </si>
  <si>
    <t>OD600_</t>
  </si>
  <si>
    <t>BM(/3) g/l</t>
  </si>
  <si>
    <t xml:space="preserve">mu </t>
  </si>
  <si>
    <t xml:space="preserve">Scale (g) </t>
  </si>
  <si>
    <t>S1</t>
  </si>
  <si>
    <t>12/07,</t>
  </si>
  <si>
    <t xml:space="preserve">S2 </t>
  </si>
  <si>
    <t xml:space="preserve">13/07, </t>
  </si>
  <si>
    <t xml:space="preserve">Eppi 3.1 </t>
  </si>
  <si>
    <t>E3.2</t>
  </si>
  <si>
    <t>S3</t>
  </si>
  <si>
    <t>S4</t>
  </si>
  <si>
    <t>13/07,</t>
  </si>
  <si>
    <t>S5</t>
  </si>
  <si>
    <t>S6, start mu=0.15 (pumpe aus)</t>
  </si>
  <si>
    <t>E4.1</t>
  </si>
  <si>
    <t>E4.2</t>
  </si>
  <si>
    <t>E4.3</t>
  </si>
  <si>
    <t>S7, eig. Start von mu=0.15</t>
  </si>
  <si>
    <t>S8</t>
  </si>
  <si>
    <t>S9</t>
  </si>
  <si>
    <t>E5.1</t>
  </si>
  <si>
    <t>E5.2</t>
  </si>
  <si>
    <t>E5.3</t>
  </si>
  <si>
    <t>s10</t>
  </si>
  <si>
    <t>s11</t>
  </si>
  <si>
    <t>s12</t>
  </si>
  <si>
    <t>E6.1</t>
  </si>
  <si>
    <t>E6.2</t>
  </si>
  <si>
    <t>E6.3</t>
  </si>
  <si>
    <t>s13.1</t>
  </si>
  <si>
    <t>14/07,</t>
  </si>
  <si>
    <t>,01:160</t>
  </si>
  <si>
    <t>E7.1</t>
  </si>
  <si>
    <t>E7.2</t>
  </si>
  <si>
    <t>E7.3</t>
  </si>
  <si>
    <t>s13</t>
  </si>
  <si>
    <t>,01:120</t>
  </si>
  <si>
    <t>S5.1</t>
  </si>
  <si>
    <t>E8.1</t>
  </si>
  <si>
    <t>E8.2</t>
  </si>
  <si>
    <t>E8.3</t>
  </si>
  <si>
    <t>E9.1</t>
  </si>
  <si>
    <t>E9.2</t>
  </si>
  <si>
    <t>E9.3</t>
  </si>
  <si>
    <t>E10.1</t>
  </si>
  <si>
    <t>E10.2</t>
  </si>
  <si>
    <t>E10.3</t>
  </si>
  <si>
    <t xml:space="preserve">3975microliter </t>
  </si>
  <si>
    <t xml:space="preserve">and 25 microlizer </t>
  </si>
  <si>
    <t>scale measurement</t>
  </si>
  <si>
    <t>E11.1</t>
  </si>
  <si>
    <t>E11.2</t>
  </si>
  <si>
    <t>E11.3</t>
  </si>
  <si>
    <t>E12.1</t>
  </si>
  <si>
    <t>E12.2</t>
  </si>
  <si>
    <t>E12.3</t>
  </si>
  <si>
    <t>E13.1</t>
  </si>
  <si>
    <t>E13.2</t>
  </si>
  <si>
    <t>E13.3</t>
  </si>
  <si>
    <t>E14.1</t>
  </si>
  <si>
    <t>E14.2</t>
  </si>
  <si>
    <t>E14.3</t>
  </si>
  <si>
    <t>E15.1</t>
  </si>
  <si>
    <t>E.15.2</t>
  </si>
  <si>
    <t>E15.2</t>
  </si>
  <si>
    <t>time (min)</t>
  </si>
  <si>
    <t>time [h]</t>
  </si>
  <si>
    <t>BM (g/l)</t>
  </si>
  <si>
    <t xml:space="preserve"> Glucose feed (ml) </t>
  </si>
  <si>
    <t xml:space="preserve"> Glucose addition (g) </t>
  </si>
  <si>
    <t xml:space="preserve">Peak area </t>
  </si>
  <si>
    <t xml:space="preserve">concentration g/l </t>
  </si>
  <si>
    <t xml:space="preserve">1:10 concentration g/l </t>
  </si>
  <si>
    <t xml:space="preserve">1:1 concentration g/l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</si>
</sst>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E7E6E6"/>
      <name val="Calibri"/>
      <family val="2"/>
    </font>
    <font>
      <b/>
      <sz val="12"/>
      <color rgb="FFE7E6E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FFD966"/>
      </patternFill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0" fillId="0" borderId="0" xfId="0" applyNumberFormat="1"/>
    <xf numFmtId="20" fontId="0" fillId="0" borderId="0" xfId="0" applyNumberFormat="1"/>
    <xf numFmtId="3" fontId="0" fillId="0" borderId="0" xfId="0" applyNumberFormat="1"/>
    <xf numFmtId="4" fontId="0" fillId="0" borderId="0" xfId="0" applyNumberFormat="1"/>
    <xf numFmtId="4" fontId="1" fillId="0" borderId="2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left"/>
    </xf>
    <xf numFmtId="20" fontId="1" fillId="5" borderId="1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20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20" fontId="1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6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20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20" fontId="4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20" fontId="2" fillId="0" borderId="2" xfId="0" applyNumberFormat="1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5"/>
  <sheetViews>
    <sheetView tabSelected="1" workbookViewId="0"/>
  </sheetViews>
  <sheetFormatPr baseColWidth="10" defaultColWidth="8.83203125" defaultRowHeight="15" x14ac:dyDescent="0.2"/>
  <cols>
    <col min="1" max="2" width="12.5" style="5" bestFit="1" customWidth="1"/>
    <col min="3" max="6" width="12.5" style="6" bestFit="1" customWidth="1"/>
    <col min="7" max="7" width="17" style="5" bestFit="1" customWidth="1"/>
    <col min="8" max="8" width="19.33203125" style="33" bestFit="1" customWidth="1"/>
    <col min="9" max="9" width="12.5" style="6" bestFit="1" customWidth="1"/>
    <col min="10" max="10" width="15.6640625" style="6" bestFit="1" customWidth="1"/>
    <col min="11" max="12" width="12.5" style="6" bestFit="1" customWidth="1"/>
  </cols>
  <sheetData>
    <row r="1" spans="1:12" ht="20.25" customHeight="1" x14ac:dyDescent="0.2">
      <c r="A1" s="5" t="s">
        <v>12</v>
      </c>
      <c r="B1" s="5" t="s">
        <v>86</v>
      </c>
      <c r="C1" s="6" t="s">
        <v>87</v>
      </c>
      <c r="D1" s="16" t="s">
        <v>19</v>
      </c>
      <c r="E1" s="16" t="s">
        <v>20</v>
      </c>
      <c r="F1" s="16" t="s">
        <v>88</v>
      </c>
      <c r="G1" s="32" t="s">
        <v>89</v>
      </c>
      <c r="H1" s="32" t="s">
        <v>90</v>
      </c>
      <c r="I1" s="6" t="s">
        <v>91</v>
      </c>
      <c r="J1" s="6" t="s">
        <v>92</v>
      </c>
      <c r="K1" s="6" t="s">
        <v>93</v>
      </c>
      <c r="L1" s="6" t="s">
        <v>94</v>
      </c>
    </row>
    <row r="2" spans="1:12" ht="17.25" customHeight="1" x14ac:dyDescent="0.2">
      <c r="A2" s="21">
        <v>1</v>
      </c>
      <c r="B2" s="21">
        <v>45</v>
      </c>
      <c r="C2" s="9">
        <f t="shared" ref="C2:C14" si="0">B2/60</f>
        <v>0.75</v>
      </c>
      <c r="D2" s="9">
        <v>0.113</v>
      </c>
      <c r="E2" s="9">
        <f>D2*10</f>
        <v>1.1300000000000001</v>
      </c>
      <c r="F2" s="9">
        <f t="shared" ref="F2:F14" si="1">E2/3</f>
        <v>0.37666666666666671</v>
      </c>
      <c r="G2" s="21">
        <v>0</v>
      </c>
      <c r="H2" s="21">
        <f t="shared" ref="H2:H14" si="2">(G2/1000)*350</f>
        <v>0</v>
      </c>
      <c r="I2" s="9">
        <v>4.1769999999999996</v>
      </c>
      <c r="J2" s="9">
        <f t="shared" ref="J2:J14" si="3">(0.2354*I2)-0.544</f>
        <v>0.43926579999999982</v>
      </c>
      <c r="K2" s="9">
        <f t="shared" ref="K2:K14" si="4">I2*0.2267</f>
        <v>0.94692589999999999</v>
      </c>
      <c r="L2" s="9">
        <f t="shared" ref="L2:L14" si="5">K2*10</f>
        <v>9.4692589999999992</v>
      </c>
    </row>
    <row r="3" spans="1:12" ht="17.25" customHeight="1" x14ac:dyDescent="0.2">
      <c r="A3" s="21">
        <v>2</v>
      </c>
      <c r="B3" s="21">
        <f>750+B2</f>
        <v>795</v>
      </c>
      <c r="C3" s="9">
        <f t="shared" si="0"/>
        <v>13.25</v>
      </c>
      <c r="D3" s="9">
        <v>0.86</v>
      </c>
      <c r="E3" s="9">
        <f>D3*20</f>
        <v>17.2</v>
      </c>
      <c r="F3" s="9">
        <f t="shared" si="1"/>
        <v>5.7333333333333334</v>
      </c>
      <c r="G3" s="21">
        <v>0</v>
      </c>
      <c r="H3" s="21">
        <f t="shared" si="2"/>
        <v>0</v>
      </c>
      <c r="I3" s="9">
        <v>1.599</v>
      </c>
      <c r="J3" s="9">
        <f t="shared" si="3"/>
        <v>-0.16759540000000006</v>
      </c>
      <c r="K3" s="9">
        <f t="shared" si="4"/>
        <v>0.36249330000000002</v>
      </c>
      <c r="L3" s="9">
        <f t="shared" si="5"/>
        <v>3.6249330000000004</v>
      </c>
    </row>
    <row r="4" spans="1:12" ht="17.25" customHeight="1" x14ac:dyDescent="0.2">
      <c r="A4" s="21">
        <v>3</v>
      </c>
      <c r="B4" s="21">
        <f>B3+90</f>
        <v>885</v>
      </c>
      <c r="C4" s="9">
        <f t="shared" si="0"/>
        <v>14.75</v>
      </c>
      <c r="D4" s="9">
        <v>0.86</v>
      </c>
      <c r="E4" s="9">
        <f>D4*20</f>
        <v>17.2</v>
      </c>
      <c r="F4" s="9">
        <f t="shared" si="1"/>
        <v>5.7333333333333334</v>
      </c>
      <c r="G4" s="21">
        <v>0</v>
      </c>
      <c r="H4" s="21">
        <f t="shared" si="2"/>
        <v>0</v>
      </c>
      <c r="I4" s="9">
        <v>1.6040000000000001</v>
      </c>
      <c r="J4" s="9">
        <f t="shared" si="3"/>
        <v>-0.16641840000000002</v>
      </c>
      <c r="K4" s="9">
        <f t="shared" si="4"/>
        <v>0.36362680000000003</v>
      </c>
      <c r="L4" s="9">
        <f t="shared" si="5"/>
        <v>3.6362680000000003</v>
      </c>
    </row>
    <row r="5" spans="1:12" ht="17.25" customHeight="1" x14ac:dyDescent="0.2">
      <c r="A5" s="21">
        <v>4</v>
      </c>
      <c r="B5" s="21">
        <f>B4+90</f>
        <v>975</v>
      </c>
      <c r="C5" s="9">
        <f t="shared" si="0"/>
        <v>16.25</v>
      </c>
      <c r="D5" s="9">
        <v>0.9</v>
      </c>
      <c r="E5" s="21">
        <f>D5*20</f>
        <v>18</v>
      </c>
      <c r="F5" s="21">
        <f t="shared" si="1"/>
        <v>6</v>
      </c>
      <c r="G5" s="21">
        <v>0</v>
      </c>
      <c r="H5" s="21">
        <f t="shared" si="2"/>
        <v>0</v>
      </c>
      <c r="I5" s="9">
        <v>1.639</v>
      </c>
      <c r="J5" s="9">
        <f t="shared" si="3"/>
        <v>-0.15817940000000003</v>
      </c>
      <c r="K5" s="9">
        <f t="shared" si="4"/>
        <v>0.37156130000000004</v>
      </c>
      <c r="L5" s="9">
        <f t="shared" si="5"/>
        <v>3.7156130000000003</v>
      </c>
    </row>
    <row r="6" spans="1:12" ht="17.25" customHeight="1" x14ac:dyDescent="0.2">
      <c r="A6" s="21">
        <v>5</v>
      </c>
      <c r="B6" s="21">
        <f>B5+90</f>
        <v>1065</v>
      </c>
      <c r="C6" s="9">
        <f t="shared" si="0"/>
        <v>17.75</v>
      </c>
      <c r="D6" s="9">
        <v>0.47849999999999998</v>
      </c>
      <c r="E6" s="9">
        <f t="shared" ref="E6:E13" si="6">D6*40</f>
        <v>19.14</v>
      </c>
      <c r="F6" s="9">
        <f t="shared" si="1"/>
        <v>6.38</v>
      </c>
      <c r="G6" s="21">
        <v>0</v>
      </c>
      <c r="H6" s="21">
        <f t="shared" si="2"/>
        <v>0</v>
      </c>
      <c r="I6" s="9">
        <v>1.577</v>
      </c>
      <c r="J6" s="9">
        <f t="shared" si="3"/>
        <v>-0.17277420000000004</v>
      </c>
      <c r="K6" s="9">
        <f t="shared" si="4"/>
        <v>0.35750589999999999</v>
      </c>
      <c r="L6" s="9">
        <f t="shared" si="5"/>
        <v>3.575059</v>
      </c>
    </row>
    <row r="7" spans="1:12" ht="17.25" customHeight="1" x14ac:dyDescent="0.2">
      <c r="A7" s="21">
        <v>6</v>
      </c>
      <c r="B7" s="21">
        <f>B6+60</f>
        <v>1125</v>
      </c>
      <c r="C7" s="9">
        <f t="shared" si="0"/>
        <v>18.75</v>
      </c>
      <c r="D7" s="9">
        <v>0.46500000000000002</v>
      </c>
      <c r="E7" s="9">
        <f t="shared" si="6"/>
        <v>18.600000000000001</v>
      </c>
      <c r="F7" s="9">
        <f t="shared" si="1"/>
        <v>6.2</v>
      </c>
      <c r="G7" s="21">
        <v>0</v>
      </c>
      <c r="H7" s="21">
        <f t="shared" si="2"/>
        <v>0</v>
      </c>
      <c r="I7" s="9">
        <v>1.5309999999999999</v>
      </c>
      <c r="J7" s="9">
        <f t="shared" si="3"/>
        <v>-0.18360260000000006</v>
      </c>
      <c r="K7" s="9">
        <f t="shared" si="4"/>
        <v>0.34707769999999999</v>
      </c>
      <c r="L7" s="9">
        <f t="shared" si="5"/>
        <v>3.470777</v>
      </c>
    </row>
    <row r="8" spans="1:12" ht="17.25" customHeight="1" x14ac:dyDescent="0.2">
      <c r="A8" s="21">
        <v>7</v>
      </c>
      <c r="B8" s="21">
        <f>B7+75</f>
        <v>1200</v>
      </c>
      <c r="C8" s="21">
        <f t="shared" si="0"/>
        <v>20</v>
      </c>
      <c r="D8" s="9">
        <v>0.45</v>
      </c>
      <c r="E8" s="21">
        <f t="shared" si="6"/>
        <v>18</v>
      </c>
      <c r="F8" s="21">
        <f t="shared" si="1"/>
        <v>6</v>
      </c>
      <c r="G8" s="21">
        <v>1</v>
      </c>
      <c r="H8" s="9">
        <f t="shared" si="2"/>
        <v>0.35000000000000003</v>
      </c>
      <c r="I8" s="9">
        <v>1.55</v>
      </c>
      <c r="J8" s="9">
        <f t="shared" si="3"/>
        <v>-0.17913000000000001</v>
      </c>
      <c r="K8" s="9">
        <f t="shared" si="4"/>
        <v>0.351385</v>
      </c>
      <c r="L8" s="9">
        <f t="shared" si="5"/>
        <v>3.5138500000000001</v>
      </c>
    </row>
    <row r="9" spans="1:12" ht="17.25" customHeight="1" x14ac:dyDescent="0.2">
      <c r="A9" s="21">
        <v>8</v>
      </c>
      <c r="B9" s="21">
        <f>B7+45</f>
        <v>1170</v>
      </c>
      <c r="C9" s="9">
        <f t="shared" si="0"/>
        <v>19.5</v>
      </c>
      <c r="D9" s="9">
        <v>0.51500000000000001</v>
      </c>
      <c r="E9" s="9">
        <f t="shared" si="6"/>
        <v>20.6</v>
      </c>
      <c r="F9" s="9">
        <f t="shared" si="1"/>
        <v>6.8666666666666671</v>
      </c>
      <c r="G9" s="9">
        <f t="shared" ref="G9:G14" si="7">ABS(H20)</f>
        <v>16.100000000000001</v>
      </c>
      <c r="H9" s="9">
        <f t="shared" si="2"/>
        <v>5.6349999999999998</v>
      </c>
      <c r="I9" s="9">
        <v>1.3440000000000001</v>
      </c>
      <c r="J9" s="9">
        <f t="shared" si="3"/>
        <v>-0.2276224</v>
      </c>
      <c r="K9" s="9">
        <f t="shared" si="4"/>
        <v>0.30468480000000003</v>
      </c>
      <c r="L9" s="9">
        <f t="shared" si="5"/>
        <v>3.0468480000000002</v>
      </c>
    </row>
    <row r="10" spans="1:12" ht="17.25" customHeight="1" x14ac:dyDescent="0.2">
      <c r="A10" s="21">
        <v>9</v>
      </c>
      <c r="B10" s="21">
        <f>B9+60</f>
        <v>1230</v>
      </c>
      <c r="C10" s="9">
        <f t="shared" si="0"/>
        <v>20.5</v>
      </c>
      <c r="D10" s="9">
        <v>0.54</v>
      </c>
      <c r="E10" s="9">
        <f t="shared" si="6"/>
        <v>21.6</v>
      </c>
      <c r="F10" s="9">
        <f t="shared" si="1"/>
        <v>7.2</v>
      </c>
      <c r="G10" s="9">
        <f t="shared" si="7"/>
        <v>20.3</v>
      </c>
      <c r="H10" s="9">
        <f t="shared" si="2"/>
        <v>7.1050000000000004</v>
      </c>
      <c r="I10" s="9">
        <v>1.6839999999999999</v>
      </c>
      <c r="J10" s="9">
        <f t="shared" si="3"/>
        <v>-0.14758640000000006</v>
      </c>
      <c r="K10" s="9">
        <f t="shared" si="4"/>
        <v>0.38176280000000001</v>
      </c>
      <c r="L10" s="9">
        <f t="shared" si="5"/>
        <v>3.817628</v>
      </c>
    </row>
    <row r="11" spans="1:12" ht="17.25" customHeight="1" x14ac:dyDescent="0.2">
      <c r="A11" s="21">
        <v>10</v>
      </c>
      <c r="B11" s="21">
        <f>B10+60</f>
        <v>1290</v>
      </c>
      <c r="C11" s="9">
        <f t="shared" si="0"/>
        <v>21.5</v>
      </c>
      <c r="D11" s="9">
        <v>0.7</v>
      </c>
      <c r="E11" s="21">
        <f t="shared" si="6"/>
        <v>28</v>
      </c>
      <c r="F11" s="9">
        <f t="shared" si="1"/>
        <v>9.3333333333333339</v>
      </c>
      <c r="G11" s="21">
        <f t="shared" si="7"/>
        <v>43</v>
      </c>
      <c r="H11" s="9">
        <f t="shared" si="2"/>
        <v>15.049999999999999</v>
      </c>
      <c r="I11" s="9">
        <v>1.4770000000000001</v>
      </c>
      <c r="J11" s="9">
        <f t="shared" si="3"/>
        <v>-0.19631419999999999</v>
      </c>
      <c r="K11" s="9">
        <f t="shared" si="4"/>
        <v>0.33483590000000002</v>
      </c>
      <c r="L11" s="9">
        <f t="shared" si="5"/>
        <v>3.3483590000000003</v>
      </c>
    </row>
    <row r="12" spans="1:12" ht="17.25" customHeight="1" x14ac:dyDescent="0.2">
      <c r="A12" s="21">
        <v>11</v>
      </c>
      <c r="B12" s="21">
        <f>B11+60</f>
        <v>1350</v>
      </c>
      <c r="C12" s="9">
        <f t="shared" si="0"/>
        <v>22.5</v>
      </c>
      <c r="D12" s="9">
        <v>0.81</v>
      </c>
      <c r="E12" s="9">
        <f t="shared" si="6"/>
        <v>32.400000000000006</v>
      </c>
      <c r="F12" s="9">
        <f t="shared" si="1"/>
        <v>10.800000000000002</v>
      </c>
      <c r="G12" s="9">
        <f t="shared" si="7"/>
        <v>60.3</v>
      </c>
      <c r="H12" s="9">
        <f t="shared" si="2"/>
        <v>21.105</v>
      </c>
      <c r="I12" s="9">
        <v>1.6679999999999999</v>
      </c>
      <c r="J12" s="9">
        <f t="shared" si="3"/>
        <v>-0.15135280000000007</v>
      </c>
      <c r="K12" s="9">
        <f t="shared" si="4"/>
        <v>0.37813560000000002</v>
      </c>
      <c r="L12" s="9">
        <f t="shared" si="5"/>
        <v>3.7813560000000002</v>
      </c>
    </row>
    <row r="13" spans="1:12" ht="17.25" customHeight="1" x14ac:dyDescent="0.2">
      <c r="A13" s="21">
        <v>12</v>
      </c>
      <c r="B13" s="21">
        <f>B12+60</f>
        <v>1410</v>
      </c>
      <c r="C13" s="9">
        <f t="shared" si="0"/>
        <v>23.5</v>
      </c>
      <c r="D13" s="9">
        <v>0.92800000000000005</v>
      </c>
      <c r="E13" s="9">
        <f t="shared" si="6"/>
        <v>37.120000000000005</v>
      </c>
      <c r="F13" s="9">
        <f t="shared" si="1"/>
        <v>12.373333333333335</v>
      </c>
      <c r="G13" s="9">
        <f t="shared" si="7"/>
        <v>87.9</v>
      </c>
      <c r="H13" s="9">
        <f t="shared" si="2"/>
        <v>30.765000000000001</v>
      </c>
      <c r="I13" s="9">
        <v>1.829</v>
      </c>
      <c r="J13" s="9">
        <f t="shared" si="3"/>
        <v>-0.11345340000000004</v>
      </c>
      <c r="K13" s="9">
        <f t="shared" si="4"/>
        <v>0.41463430000000001</v>
      </c>
      <c r="L13" s="9">
        <f t="shared" si="5"/>
        <v>4.1463429999999999</v>
      </c>
    </row>
    <row r="14" spans="1:12" ht="17.25" customHeight="1" x14ac:dyDescent="0.2">
      <c r="A14" s="21">
        <v>13</v>
      </c>
      <c r="B14" s="21">
        <f>B13+735</f>
        <v>2145</v>
      </c>
      <c r="C14" s="9">
        <f t="shared" si="0"/>
        <v>35.75</v>
      </c>
      <c r="D14" s="9">
        <v>0.56000000000000005</v>
      </c>
      <c r="E14" s="9">
        <f>D14*160</f>
        <v>89.600000000000009</v>
      </c>
      <c r="F14" s="9">
        <f t="shared" si="1"/>
        <v>29.866666666666671</v>
      </c>
      <c r="G14" s="21">
        <f t="shared" si="7"/>
        <v>442</v>
      </c>
      <c r="H14" s="9">
        <f t="shared" si="2"/>
        <v>154.69999999999999</v>
      </c>
      <c r="I14" s="9">
        <v>1.63</v>
      </c>
      <c r="J14" s="9">
        <f t="shared" si="3"/>
        <v>-0.16029800000000005</v>
      </c>
      <c r="K14" s="9">
        <f t="shared" si="4"/>
        <v>0.36952099999999999</v>
      </c>
      <c r="L14" s="9">
        <f t="shared" si="5"/>
        <v>3.6952099999999999</v>
      </c>
    </row>
    <row r="15" spans="1:12" ht="17.25" customHeight="1" x14ac:dyDescent="0.2"/>
    <row r="16" spans="1:12" ht="17.25" customHeight="1" x14ac:dyDescent="0.2"/>
    <row r="17" spans="8:8" ht="17.25" customHeight="1" x14ac:dyDescent="0.2"/>
    <row r="18" spans="8:8" ht="17.25" customHeight="1" x14ac:dyDescent="0.2"/>
    <row r="19" spans="8:8" ht="17.25" customHeight="1" x14ac:dyDescent="0.2"/>
    <row r="20" spans="8:8" ht="17.25" customHeight="1" x14ac:dyDescent="0.2">
      <c r="H20" s="9">
        <v>-16.100000000000001</v>
      </c>
    </row>
    <row r="21" spans="8:8" ht="17.25" customHeight="1" x14ac:dyDescent="0.2">
      <c r="H21" s="9">
        <v>-20.3</v>
      </c>
    </row>
    <row r="22" spans="8:8" ht="17.25" customHeight="1" x14ac:dyDescent="0.2">
      <c r="H22" s="21">
        <v>-43</v>
      </c>
    </row>
    <row r="23" spans="8:8" ht="17.25" customHeight="1" x14ac:dyDescent="0.2">
      <c r="H23" s="9">
        <v>-60.3</v>
      </c>
    </row>
    <row r="24" spans="8:8" ht="17.25" customHeight="1" x14ac:dyDescent="0.2">
      <c r="H24" s="9">
        <v>-87.9</v>
      </c>
    </row>
    <row r="25" spans="8:8" ht="17.25" customHeight="1" x14ac:dyDescent="0.2">
      <c r="H25" s="21">
        <v>-442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4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6.33203125" style="6" bestFit="1" customWidth="1"/>
    <col min="3" max="3" width="12.33203125" style="6" bestFit="1" customWidth="1"/>
    <col min="4" max="4" width="19.6640625" style="6" bestFit="1" customWidth="1"/>
    <col min="5" max="6" width="12.5" bestFit="1" customWidth="1"/>
    <col min="7" max="7" width="14.6640625" bestFit="1" customWidth="1"/>
    <col min="8" max="8" width="16.83203125" style="3" bestFit="1" customWidth="1"/>
    <col min="9" max="9" width="16.33203125" style="4" bestFit="1" customWidth="1"/>
    <col min="10" max="10" width="16.83203125" style="5" bestFit="1" customWidth="1"/>
    <col min="11" max="11" width="16.33203125" style="5" bestFit="1" customWidth="1"/>
    <col min="12" max="12" width="18.83203125" style="6" bestFit="1" customWidth="1"/>
    <col min="13" max="13" width="12.5" style="4" bestFit="1" customWidth="1"/>
    <col min="14" max="14" width="13.83203125" style="6" bestFit="1" customWidth="1"/>
    <col min="15" max="16" width="12.5" style="6" bestFit="1" customWidth="1"/>
    <col min="17" max="19" width="12.5" bestFit="1" customWidth="1"/>
    <col min="20" max="20" width="12.5" style="6" bestFit="1" customWidth="1"/>
    <col min="21" max="22" width="12.5" bestFit="1" customWidth="1"/>
  </cols>
  <sheetData>
    <row r="1" spans="1:22" ht="17.25" customHeight="1" x14ac:dyDescent="0.2">
      <c r="B1" s="1" t="s">
        <v>0</v>
      </c>
      <c r="C1" s="1" t="s">
        <v>1</v>
      </c>
      <c r="D1" s="1" t="s">
        <v>2</v>
      </c>
      <c r="E1" s="2"/>
      <c r="F1" s="2" t="s">
        <v>3</v>
      </c>
    </row>
    <row r="2" spans="1:22" ht="17.25" customHeight="1" x14ac:dyDescent="0.2">
      <c r="B2" s="6" t="s">
        <v>4</v>
      </c>
      <c r="C2" s="6" t="s">
        <v>5</v>
      </c>
      <c r="D2" s="6" t="s">
        <v>6</v>
      </c>
      <c r="O2" s="7"/>
    </row>
    <row r="3" spans="1:22" ht="17.25" customHeight="1" x14ac:dyDescent="0.2">
      <c r="A3" s="8" t="s">
        <v>7</v>
      </c>
      <c r="B3" s="9">
        <v>1.0468999999999999</v>
      </c>
      <c r="C3" s="9">
        <v>1.0497000000000001</v>
      </c>
      <c r="D3" s="9">
        <v>1.0603</v>
      </c>
      <c r="O3" s="7"/>
    </row>
    <row r="4" spans="1:22" ht="17.25" customHeight="1" x14ac:dyDescent="0.2">
      <c r="A4" s="10" t="s">
        <v>8</v>
      </c>
      <c r="O4" s="7"/>
    </row>
    <row r="5" spans="1:22" ht="17.25" customHeight="1" x14ac:dyDescent="0.2">
      <c r="B5" s="6" t="s">
        <v>9</v>
      </c>
      <c r="C5" s="6" t="s">
        <v>10</v>
      </c>
      <c r="D5" s="6" t="s">
        <v>11</v>
      </c>
      <c r="G5" s="11" t="s">
        <v>12</v>
      </c>
      <c r="H5" s="12" t="s">
        <v>13</v>
      </c>
      <c r="I5" s="13" t="s">
        <v>14</v>
      </c>
      <c r="J5" s="14" t="s">
        <v>15</v>
      </c>
      <c r="K5" s="14" t="s">
        <v>16</v>
      </c>
      <c r="L5" s="15" t="s">
        <v>17</v>
      </c>
      <c r="M5" s="13" t="s">
        <v>18</v>
      </c>
      <c r="N5" s="16" t="s">
        <v>19</v>
      </c>
      <c r="O5" s="16" t="s">
        <v>20</v>
      </c>
      <c r="P5" s="16" t="s">
        <v>21</v>
      </c>
      <c r="Q5" s="11" t="s">
        <v>22</v>
      </c>
      <c r="R5" s="11"/>
      <c r="S5" s="11"/>
      <c r="T5" s="16" t="s">
        <v>23</v>
      </c>
      <c r="U5" s="11"/>
      <c r="V5" s="17"/>
    </row>
    <row r="6" spans="1:22" ht="17.25" customHeight="1" x14ac:dyDescent="0.2">
      <c r="A6" s="8" t="s">
        <v>7</v>
      </c>
      <c r="B6" s="18">
        <v>1.06</v>
      </c>
      <c r="C6" s="9">
        <v>1.0609999999999999</v>
      </c>
      <c r="D6" s="9">
        <v>1.0630999999999999</v>
      </c>
      <c r="G6" t="s">
        <v>24</v>
      </c>
      <c r="H6" s="19" t="s">
        <v>25</v>
      </c>
      <c r="I6" s="20">
        <v>1.8125</v>
      </c>
      <c r="J6" s="21">
        <v>45</v>
      </c>
      <c r="K6" s="21">
        <f t="shared" ref="K6:K18" si="0">J6*60</f>
        <v>2700</v>
      </c>
      <c r="L6" s="9">
        <f t="shared" ref="L6:L18" si="1">J6/60</f>
        <v>0.75</v>
      </c>
      <c r="M6" s="20">
        <v>1.0486111111111112</v>
      </c>
      <c r="N6" s="9">
        <v>0.113</v>
      </c>
      <c r="O6" s="9">
        <f>N6*10</f>
        <v>1.1300000000000001</v>
      </c>
      <c r="P6" s="9">
        <f t="shared" ref="P6:P18" si="2">O6/3</f>
        <v>0.37666666666666671</v>
      </c>
    </row>
    <row r="7" spans="1:22" ht="17.25" customHeight="1" x14ac:dyDescent="0.2">
      <c r="A7" s="10" t="s">
        <v>8</v>
      </c>
      <c r="B7" s="18"/>
      <c r="G7" t="s">
        <v>26</v>
      </c>
      <c r="H7" s="3" t="s">
        <v>27</v>
      </c>
      <c r="I7" s="20">
        <v>1.3333333333333333</v>
      </c>
      <c r="J7" s="21">
        <v>795</v>
      </c>
      <c r="K7" s="21">
        <f t="shared" si="0"/>
        <v>47700</v>
      </c>
      <c r="L7" s="9">
        <f t="shared" si="1"/>
        <v>13.25</v>
      </c>
      <c r="M7" s="20">
        <v>1.0555555555555556</v>
      </c>
      <c r="N7" s="9">
        <v>0.86</v>
      </c>
      <c r="O7" s="9">
        <f>N7*20</f>
        <v>17.2</v>
      </c>
      <c r="P7" s="9">
        <f t="shared" si="2"/>
        <v>5.7333333333333334</v>
      </c>
    </row>
    <row r="8" spans="1:22" ht="17.25" customHeight="1" x14ac:dyDescent="0.2">
      <c r="B8" s="6" t="s">
        <v>28</v>
      </c>
      <c r="C8" s="6" t="s">
        <v>29</v>
      </c>
      <c r="D8" s="6" t="s">
        <v>29</v>
      </c>
      <c r="G8" t="s">
        <v>30</v>
      </c>
      <c r="H8" s="3" t="s">
        <v>27</v>
      </c>
      <c r="I8" s="20">
        <v>1.3958333333333333</v>
      </c>
      <c r="J8" s="21">
        <v>885</v>
      </c>
      <c r="K8" s="21">
        <f t="shared" si="0"/>
        <v>53100</v>
      </c>
      <c r="L8" s="9">
        <f t="shared" si="1"/>
        <v>14.75</v>
      </c>
      <c r="M8" s="20">
        <v>1.0555555555555556</v>
      </c>
      <c r="N8" s="9">
        <v>0.86</v>
      </c>
      <c r="O8" s="9">
        <f>N8*20</f>
        <v>17.2</v>
      </c>
      <c r="P8" s="9">
        <f t="shared" si="2"/>
        <v>5.7333333333333334</v>
      </c>
    </row>
    <row r="9" spans="1:22" ht="17.25" customHeight="1" x14ac:dyDescent="0.2">
      <c r="A9" s="8" t="s">
        <v>7</v>
      </c>
      <c r="B9" s="9">
        <v>1.0566</v>
      </c>
      <c r="C9" s="9">
        <v>1.0470999999999999</v>
      </c>
      <c r="D9" s="9">
        <v>1.0628</v>
      </c>
      <c r="G9" t="s">
        <v>31</v>
      </c>
      <c r="H9" s="3" t="s">
        <v>32</v>
      </c>
      <c r="I9" s="20">
        <v>1.4583333333333333</v>
      </c>
      <c r="J9" s="21">
        <v>975</v>
      </c>
      <c r="K9" s="21">
        <f t="shared" si="0"/>
        <v>58500</v>
      </c>
      <c r="L9" s="9">
        <f t="shared" si="1"/>
        <v>16.25</v>
      </c>
      <c r="M9" s="20">
        <v>1.0555555555555556</v>
      </c>
      <c r="N9" s="9">
        <v>0.9</v>
      </c>
      <c r="O9" s="21">
        <f>N9*20</f>
        <v>18</v>
      </c>
      <c r="P9" s="21">
        <f t="shared" si="2"/>
        <v>6</v>
      </c>
    </row>
    <row r="10" spans="1:22" ht="17.25" customHeight="1" x14ac:dyDescent="0.2">
      <c r="A10" s="10" t="s">
        <v>8</v>
      </c>
      <c r="G10" t="s">
        <v>33</v>
      </c>
      <c r="H10" s="3" t="s">
        <v>27</v>
      </c>
      <c r="I10" s="20">
        <v>1.5208333333333335</v>
      </c>
      <c r="J10" s="21">
        <v>1065</v>
      </c>
      <c r="K10" s="21">
        <f t="shared" si="0"/>
        <v>63900</v>
      </c>
      <c r="L10" s="9">
        <f t="shared" si="1"/>
        <v>17.75</v>
      </c>
      <c r="M10" s="22">
        <v>1.0694444444444444</v>
      </c>
      <c r="N10" s="9">
        <v>0.47849999999999998</v>
      </c>
      <c r="O10" s="9">
        <f t="shared" ref="O10:O17" si="3">N10*40</f>
        <v>19.14</v>
      </c>
      <c r="P10" s="9">
        <f t="shared" si="2"/>
        <v>6.38</v>
      </c>
    </row>
    <row r="11" spans="1:22" ht="17.25" customHeight="1" x14ac:dyDescent="0.2">
      <c r="G11" s="23" t="s">
        <v>34</v>
      </c>
      <c r="H11" s="3" t="s">
        <v>32</v>
      </c>
      <c r="I11" s="20">
        <v>1.5625</v>
      </c>
      <c r="J11" s="21">
        <v>1125</v>
      </c>
      <c r="K11" s="21">
        <f t="shared" si="0"/>
        <v>67500</v>
      </c>
      <c r="L11" s="9">
        <f t="shared" si="1"/>
        <v>18.75</v>
      </c>
      <c r="M11" s="20">
        <v>1.0694444444444444</v>
      </c>
      <c r="N11" s="9">
        <v>0.46500000000000002</v>
      </c>
      <c r="O11" s="9">
        <f t="shared" si="3"/>
        <v>18.600000000000001</v>
      </c>
      <c r="P11" s="9">
        <f t="shared" si="2"/>
        <v>6.2</v>
      </c>
    </row>
    <row r="12" spans="1:22" ht="17.25" customHeight="1" x14ac:dyDescent="0.2">
      <c r="B12" s="6" t="s">
        <v>35</v>
      </c>
      <c r="C12" s="6" t="s">
        <v>36</v>
      </c>
      <c r="D12" s="6" t="s">
        <v>37</v>
      </c>
      <c r="G12" s="23" t="s">
        <v>38</v>
      </c>
      <c r="H12" s="3" t="s">
        <v>32</v>
      </c>
      <c r="I12" s="20">
        <v>1.6145833333333335</v>
      </c>
      <c r="J12" s="21">
        <v>1200</v>
      </c>
      <c r="K12" s="21">
        <f t="shared" si="0"/>
        <v>72000</v>
      </c>
      <c r="L12" s="21">
        <f t="shared" si="1"/>
        <v>20</v>
      </c>
      <c r="M12" s="20">
        <v>1.0694444444444444</v>
      </c>
      <c r="N12" s="9">
        <v>0.45</v>
      </c>
      <c r="O12" s="21">
        <f t="shared" si="3"/>
        <v>18</v>
      </c>
      <c r="P12" s="21">
        <f t="shared" si="2"/>
        <v>6</v>
      </c>
      <c r="T12" s="21">
        <v>0</v>
      </c>
    </row>
    <row r="13" spans="1:22" ht="17.25" customHeight="1" x14ac:dyDescent="0.2">
      <c r="A13" s="8" t="s">
        <v>7</v>
      </c>
      <c r="B13" s="9">
        <v>1.0576000000000001</v>
      </c>
      <c r="C13" s="9">
        <v>1.0471999999999999</v>
      </c>
      <c r="D13" s="9">
        <v>1.0572999999999999</v>
      </c>
      <c r="G13" t="s">
        <v>39</v>
      </c>
      <c r="H13" s="3" t="s">
        <v>32</v>
      </c>
      <c r="I13" s="20">
        <v>1.6458333333333335</v>
      </c>
      <c r="J13" s="21">
        <v>1245</v>
      </c>
      <c r="K13" s="21">
        <f t="shared" si="0"/>
        <v>74700</v>
      </c>
      <c r="L13" s="9">
        <f t="shared" si="1"/>
        <v>20.75</v>
      </c>
      <c r="M13" s="20">
        <v>1.0694444444444444</v>
      </c>
      <c r="N13" s="9">
        <v>0.51500000000000001</v>
      </c>
      <c r="O13" s="9">
        <f t="shared" si="3"/>
        <v>20.6</v>
      </c>
      <c r="P13" s="9">
        <f t="shared" si="2"/>
        <v>6.8666666666666671</v>
      </c>
      <c r="T13" s="9">
        <v>-16.100000000000001</v>
      </c>
    </row>
    <row r="14" spans="1:22" ht="17.25" customHeight="1" x14ac:dyDescent="0.2">
      <c r="A14" s="10" t="s">
        <v>8</v>
      </c>
      <c r="G14" t="s">
        <v>40</v>
      </c>
      <c r="H14" s="3" t="s">
        <v>32</v>
      </c>
      <c r="I14" s="20">
        <v>1.6875</v>
      </c>
      <c r="J14" s="21">
        <v>1305</v>
      </c>
      <c r="K14" s="21">
        <f t="shared" si="0"/>
        <v>78300</v>
      </c>
      <c r="L14" s="9">
        <f t="shared" si="1"/>
        <v>21.75</v>
      </c>
      <c r="M14" s="20">
        <v>1.0694444444444444</v>
      </c>
      <c r="N14" s="9">
        <v>0.54</v>
      </c>
      <c r="O14" s="9">
        <f t="shared" si="3"/>
        <v>21.6</v>
      </c>
      <c r="P14" s="9">
        <f t="shared" si="2"/>
        <v>7.2</v>
      </c>
      <c r="T14" s="9">
        <v>-20.3</v>
      </c>
    </row>
    <row r="15" spans="1:22" ht="17.25" customHeight="1" x14ac:dyDescent="0.2">
      <c r="B15" s="6" t="s">
        <v>41</v>
      </c>
      <c r="C15" s="6" t="s">
        <v>42</v>
      </c>
      <c r="D15" s="6" t="s">
        <v>43</v>
      </c>
      <c r="G15" t="s">
        <v>44</v>
      </c>
      <c r="H15" s="3" t="s">
        <v>32</v>
      </c>
      <c r="I15" s="20">
        <v>1.7291666666666665</v>
      </c>
      <c r="J15" s="21">
        <v>1365</v>
      </c>
      <c r="K15" s="21">
        <f t="shared" si="0"/>
        <v>81900</v>
      </c>
      <c r="L15" s="9">
        <f t="shared" si="1"/>
        <v>22.75</v>
      </c>
      <c r="M15" s="20">
        <v>1.0694444444444444</v>
      </c>
      <c r="N15" s="9">
        <v>0.7</v>
      </c>
      <c r="O15" s="21">
        <f t="shared" si="3"/>
        <v>28</v>
      </c>
      <c r="P15" s="9">
        <f t="shared" si="2"/>
        <v>9.3333333333333339</v>
      </c>
      <c r="T15" s="21">
        <v>-43</v>
      </c>
    </row>
    <row r="16" spans="1:22" ht="17.25" customHeight="1" x14ac:dyDescent="0.2">
      <c r="A16" s="8" t="s">
        <v>7</v>
      </c>
      <c r="B16" s="9">
        <v>1.0536000000000001</v>
      </c>
      <c r="C16" s="9">
        <v>1.0530999999999999</v>
      </c>
      <c r="D16" s="9">
        <v>1.0528</v>
      </c>
      <c r="G16" t="s">
        <v>45</v>
      </c>
      <c r="H16" s="3" t="s">
        <v>32</v>
      </c>
      <c r="I16" s="20">
        <v>1.7708333333333335</v>
      </c>
      <c r="J16" s="21">
        <v>1710</v>
      </c>
      <c r="K16" s="21">
        <f t="shared" si="0"/>
        <v>102600</v>
      </c>
      <c r="L16" s="9">
        <f t="shared" si="1"/>
        <v>28.5</v>
      </c>
      <c r="M16" s="20">
        <v>1.0694444444444444</v>
      </c>
      <c r="N16" s="9">
        <v>0.81</v>
      </c>
      <c r="O16" s="9">
        <f t="shared" si="3"/>
        <v>32.400000000000006</v>
      </c>
      <c r="P16" s="9">
        <f t="shared" si="2"/>
        <v>10.800000000000002</v>
      </c>
      <c r="T16" s="9">
        <v>-60.3</v>
      </c>
    </row>
    <row r="17" spans="1:20" ht="17.25" customHeight="1" x14ac:dyDescent="0.2">
      <c r="A17" s="10" t="s">
        <v>8</v>
      </c>
      <c r="G17" t="s">
        <v>46</v>
      </c>
      <c r="H17" s="3" t="s">
        <v>32</v>
      </c>
      <c r="I17" s="20">
        <v>1.8125</v>
      </c>
      <c r="J17" s="21">
        <v>1770</v>
      </c>
      <c r="K17" s="21">
        <f t="shared" si="0"/>
        <v>106200</v>
      </c>
      <c r="L17" s="9">
        <f t="shared" si="1"/>
        <v>29.5</v>
      </c>
      <c r="M17" s="20">
        <v>1.0694444444444444</v>
      </c>
      <c r="N17" s="9">
        <v>0.92800000000000005</v>
      </c>
      <c r="O17" s="9">
        <f t="shared" si="3"/>
        <v>37.120000000000005</v>
      </c>
      <c r="P17" s="9">
        <f t="shared" si="2"/>
        <v>12.373333333333335</v>
      </c>
      <c r="T17" s="9">
        <v>-87.9</v>
      </c>
    </row>
    <row r="18" spans="1:20" ht="17.25" customHeight="1" x14ac:dyDescent="0.2">
      <c r="B18" s="6" t="s">
        <v>47</v>
      </c>
      <c r="C18" s="6" t="s">
        <v>48</v>
      </c>
      <c r="D18" s="6" t="s">
        <v>49</v>
      </c>
      <c r="G18" t="s">
        <v>50</v>
      </c>
      <c r="H18" s="19" t="s">
        <v>51</v>
      </c>
      <c r="I18" s="20">
        <v>1.3229166666666667</v>
      </c>
      <c r="J18" s="21">
        <v>2505</v>
      </c>
      <c r="K18" s="21">
        <f t="shared" si="0"/>
        <v>150300</v>
      </c>
      <c r="L18" s="9">
        <f t="shared" si="1"/>
        <v>41.75</v>
      </c>
      <c r="M18" s="4" t="s">
        <v>52</v>
      </c>
      <c r="N18" s="9">
        <v>0.56000000000000005</v>
      </c>
      <c r="O18" s="9">
        <f>N18*160</f>
        <v>89.600000000000009</v>
      </c>
      <c r="P18" s="9">
        <f t="shared" si="2"/>
        <v>29.866666666666671</v>
      </c>
      <c r="T18" s="21">
        <v>-442</v>
      </c>
    </row>
    <row r="19" spans="1:20" ht="17.25" customHeight="1" x14ac:dyDescent="0.2">
      <c r="A19" s="8" t="s">
        <v>7</v>
      </c>
      <c r="B19" s="9">
        <v>1.0475000000000001</v>
      </c>
      <c r="C19" s="9">
        <v>1.0612999999999999</v>
      </c>
      <c r="D19" s="9">
        <v>1.0577000000000001</v>
      </c>
    </row>
    <row r="20" spans="1:20" ht="17.25" customHeight="1" x14ac:dyDescent="0.2">
      <c r="A20" s="10" t="s">
        <v>8</v>
      </c>
    </row>
    <row r="21" spans="1:20" ht="17.25" customHeight="1" x14ac:dyDescent="0.2">
      <c r="B21" s="6" t="s">
        <v>53</v>
      </c>
      <c r="C21" s="6" t="s">
        <v>54</v>
      </c>
      <c r="D21" s="6" t="s">
        <v>55</v>
      </c>
      <c r="G21" t="s">
        <v>56</v>
      </c>
      <c r="H21" s="24">
        <v>45121</v>
      </c>
      <c r="L21" s="9">
        <f>J18/60</f>
        <v>41.75</v>
      </c>
      <c r="M21" s="4" t="s">
        <v>57</v>
      </c>
      <c r="N21" s="9">
        <v>0.88</v>
      </c>
      <c r="O21" s="9">
        <f>N21*120</f>
        <v>105.6</v>
      </c>
      <c r="P21" s="9">
        <f>O21/3</f>
        <v>35.199999999999996</v>
      </c>
    </row>
    <row r="22" spans="1:20" ht="17.25" customHeight="1" x14ac:dyDescent="0.2">
      <c r="A22" s="8" t="s">
        <v>7</v>
      </c>
      <c r="B22" s="9">
        <v>1.0591999999999999</v>
      </c>
      <c r="C22" s="9">
        <v>1.0447</v>
      </c>
      <c r="D22" s="9">
        <v>1.0605</v>
      </c>
      <c r="G22" s="25" t="s">
        <v>58</v>
      </c>
      <c r="H22" s="26" t="s">
        <v>27</v>
      </c>
      <c r="I22" s="27">
        <v>1.5208333333333335</v>
      </c>
      <c r="J22" s="28">
        <v>1065</v>
      </c>
      <c r="K22" s="21">
        <f>J22*60</f>
        <v>63900</v>
      </c>
      <c r="L22" s="9">
        <f>J22/60</f>
        <v>17.75</v>
      </c>
      <c r="M22" s="29">
        <v>1.0555555555555556</v>
      </c>
      <c r="N22" s="30">
        <v>0.83699999999999997</v>
      </c>
      <c r="O22" s="30">
        <f>N22*20</f>
        <v>16.739999999999998</v>
      </c>
      <c r="P22" s="30">
        <f>O22/3</f>
        <v>5.5799999999999992</v>
      </c>
    </row>
    <row r="23" spans="1:20" ht="17.25" customHeight="1" x14ac:dyDescent="0.2">
      <c r="A23" s="10" t="s">
        <v>8</v>
      </c>
    </row>
    <row r="24" spans="1:20" ht="17.25" customHeight="1" x14ac:dyDescent="0.2">
      <c r="B24" s="6" t="s">
        <v>59</v>
      </c>
      <c r="C24" s="6" t="s">
        <v>60</v>
      </c>
      <c r="D24" s="6" t="s">
        <v>61</v>
      </c>
    </row>
    <row r="25" spans="1:20" ht="17.25" customHeight="1" x14ac:dyDescent="0.2">
      <c r="A25" s="8" t="s">
        <v>7</v>
      </c>
      <c r="B25" s="9">
        <v>1.0680000000000001</v>
      </c>
      <c r="C25" s="9">
        <v>1.0627</v>
      </c>
      <c r="D25" s="9">
        <v>1.0607</v>
      </c>
    </row>
    <row r="26" spans="1:20" ht="17.25" customHeight="1" x14ac:dyDescent="0.2">
      <c r="A26" s="10" t="s">
        <v>8</v>
      </c>
    </row>
    <row r="27" spans="1:20" ht="17.25" customHeight="1" x14ac:dyDescent="0.2">
      <c r="B27" s="6" t="s">
        <v>62</v>
      </c>
      <c r="C27" s="6" t="s">
        <v>63</v>
      </c>
      <c r="D27" s="6" t="s">
        <v>64</v>
      </c>
    </row>
    <row r="28" spans="1:20" ht="17.25" customHeight="1" x14ac:dyDescent="0.2">
      <c r="A28" s="8" t="s">
        <v>7</v>
      </c>
      <c r="B28" s="9">
        <v>1.0608</v>
      </c>
      <c r="C28" s="9">
        <v>1.0634999999999999</v>
      </c>
      <c r="D28" s="9">
        <v>1.048</v>
      </c>
    </row>
    <row r="29" spans="1:20" ht="17.25" customHeight="1" x14ac:dyDescent="0.2">
      <c r="A29" s="10" t="s">
        <v>8</v>
      </c>
    </row>
    <row r="30" spans="1:20" ht="17.25" customHeight="1" x14ac:dyDescent="0.2">
      <c r="B30" s="6" t="s">
        <v>65</v>
      </c>
      <c r="C30" s="6" t="s">
        <v>66</v>
      </c>
      <c r="D30" s="6" t="s">
        <v>67</v>
      </c>
      <c r="M30" s="4" t="s">
        <v>68</v>
      </c>
    </row>
    <row r="31" spans="1:20" ht="17.25" customHeight="1" x14ac:dyDescent="0.2">
      <c r="A31" s="8" t="s">
        <v>7</v>
      </c>
      <c r="B31" s="9">
        <v>1.0711999999999999</v>
      </c>
      <c r="C31" s="9">
        <v>1.0642</v>
      </c>
      <c r="D31" s="9">
        <v>1.0578000000000001</v>
      </c>
      <c r="M31" s="4" t="s">
        <v>69</v>
      </c>
    </row>
    <row r="32" spans="1:20" ht="17.25" customHeight="1" x14ac:dyDescent="0.2">
      <c r="A32" s="10" t="s">
        <v>8</v>
      </c>
      <c r="G32" t="s">
        <v>70</v>
      </c>
      <c r="H32" s="3" t="s">
        <v>32</v>
      </c>
      <c r="I32" s="31">
        <v>1.6666666666666665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9">
        <v>-23.7</v>
      </c>
    </row>
    <row r="33" spans="1:20" ht="17.25" customHeight="1" x14ac:dyDescent="0.2">
      <c r="B33" s="6" t="s">
        <v>71</v>
      </c>
      <c r="C33" s="6" t="s">
        <v>72</v>
      </c>
      <c r="D33" s="6" t="s">
        <v>73</v>
      </c>
      <c r="G33" t="s">
        <v>70</v>
      </c>
      <c r="H33" s="3" t="s">
        <v>32</v>
      </c>
      <c r="I33" s="20">
        <v>1.8333333333333335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9">
        <v>-96.7</v>
      </c>
    </row>
    <row r="34" spans="1:20" ht="17.25" customHeight="1" x14ac:dyDescent="0.2">
      <c r="A34" s="8" t="s">
        <v>7</v>
      </c>
      <c r="B34" s="9">
        <v>1.0619000000000001</v>
      </c>
      <c r="C34" s="9">
        <v>1.0630999999999999</v>
      </c>
      <c r="D34" s="9">
        <v>1.0628</v>
      </c>
    </row>
    <row r="35" spans="1:20" ht="17.25" customHeight="1" x14ac:dyDescent="0.2">
      <c r="A35" s="10" t="s">
        <v>8</v>
      </c>
    </row>
    <row r="36" spans="1:20" ht="17.25" customHeight="1" x14ac:dyDescent="0.2">
      <c r="B36" s="6" t="s">
        <v>74</v>
      </c>
      <c r="C36" s="6" t="s">
        <v>75</v>
      </c>
      <c r="D36" s="6" t="s">
        <v>76</v>
      </c>
    </row>
    <row r="37" spans="1:20" ht="17.25" customHeight="1" x14ac:dyDescent="0.2">
      <c r="A37" s="8" t="s">
        <v>7</v>
      </c>
      <c r="B37" s="9">
        <v>1.0568</v>
      </c>
      <c r="C37" s="9">
        <v>1.0559000000000001</v>
      </c>
      <c r="D37" s="9">
        <v>1.0606</v>
      </c>
    </row>
    <row r="38" spans="1:20" ht="17.25" customHeight="1" x14ac:dyDescent="0.2">
      <c r="A38" s="10" t="s">
        <v>8</v>
      </c>
    </row>
    <row r="39" spans="1:20" ht="17.25" customHeight="1" x14ac:dyDescent="0.2">
      <c r="B39" s="6" t="s">
        <v>77</v>
      </c>
      <c r="C39" s="6" t="s">
        <v>78</v>
      </c>
      <c r="D39" s="6" t="s">
        <v>79</v>
      </c>
    </row>
    <row r="40" spans="1:20" ht="17.25" customHeight="1" x14ac:dyDescent="0.2">
      <c r="A40" s="8" t="s">
        <v>7</v>
      </c>
      <c r="B40" s="9">
        <v>1.0501</v>
      </c>
      <c r="C40" s="9">
        <v>1.0707</v>
      </c>
      <c r="D40" s="9">
        <v>1.0583</v>
      </c>
    </row>
    <row r="41" spans="1:20" ht="17.25" customHeight="1" x14ac:dyDescent="0.2">
      <c r="A41" s="10" t="s">
        <v>8</v>
      </c>
    </row>
    <row r="42" spans="1:20" ht="17.25" customHeight="1" x14ac:dyDescent="0.2">
      <c r="B42" s="6" t="s">
        <v>80</v>
      </c>
      <c r="C42" s="6" t="s">
        <v>81</v>
      </c>
      <c r="D42" s="6" t="s">
        <v>82</v>
      </c>
    </row>
    <row r="43" spans="1:20" ht="17.25" customHeight="1" x14ac:dyDescent="0.2">
      <c r="A43" s="8" t="s">
        <v>7</v>
      </c>
    </row>
    <row r="44" spans="1:20" ht="17.25" customHeight="1" x14ac:dyDescent="0.2">
      <c r="A44" s="10" t="s">
        <v>8</v>
      </c>
    </row>
    <row r="45" spans="1:20" ht="17.25" customHeight="1" x14ac:dyDescent="0.2">
      <c r="B45" s="6" t="s">
        <v>83</v>
      </c>
      <c r="C45" s="6" t="s">
        <v>84</v>
      </c>
      <c r="D45" s="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L.</cp:lastModifiedBy>
  <dcterms:created xsi:type="dcterms:W3CDTF">2023-07-20T11:19:11Z</dcterms:created>
  <dcterms:modified xsi:type="dcterms:W3CDTF">2023-07-20T13:52:02Z</dcterms:modified>
</cp:coreProperties>
</file>