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M"/>
    <sheet r:id="rId2" sheetId="2" name="Sheet1"/>
  </sheets>
  <calcPr fullCalcOnLoad="1"/>
</workbook>
</file>

<file path=xl/sharedStrings.xml><?xml version="1.0" encoding="utf-8"?>
<sst xmlns="http://schemas.openxmlformats.org/spreadsheetml/2006/main" count="142" uniqueCount="98">
  <si>
    <t xml:space="preserve">Batch phase start </t>
  </si>
  <si>
    <t>12.07.2023: 18:30</t>
  </si>
  <si>
    <t>start fed batch: 09:15</t>
  </si>
  <si>
    <t>end: 14/07, 07:45</t>
  </si>
  <si>
    <t>E1.1</t>
  </si>
  <si>
    <t>E1.2</t>
  </si>
  <si>
    <t>E1.3</t>
  </si>
  <si>
    <t xml:space="preserve">empty </t>
  </si>
  <si>
    <t>filled</t>
  </si>
  <si>
    <t>Eppi 2</t>
  </si>
  <si>
    <t>Eppi 2,2</t>
  </si>
  <si>
    <t>Eppi 2,3</t>
  </si>
  <si>
    <t xml:space="preserve">Sample </t>
  </si>
  <si>
    <t>date</t>
  </si>
  <si>
    <t>time</t>
  </si>
  <si>
    <t>process time (min)</t>
  </si>
  <si>
    <t>process time (sec)</t>
  </si>
  <si>
    <t>process time (st:min)</t>
  </si>
  <si>
    <t xml:space="preserve">dilution </t>
  </si>
  <si>
    <t>OD600_diluted</t>
  </si>
  <si>
    <t>OD600_</t>
  </si>
  <si>
    <t>BM(/3) g/l</t>
  </si>
  <si>
    <t>mu (no log)</t>
  </si>
  <si>
    <t>mu ( log)</t>
  </si>
  <si>
    <t xml:space="preserve">Scale (g) </t>
  </si>
  <si>
    <t>S1</t>
  </si>
  <si>
    <t>12/07,</t>
  </si>
  <si>
    <t xml:space="preserve">S2 </t>
  </si>
  <si>
    <t xml:space="preserve">13/07, </t>
  </si>
  <si>
    <t xml:space="preserve">Eppi 3.1 </t>
  </si>
  <si>
    <t>E3.2</t>
  </si>
  <si>
    <t>S3</t>
  </si>
  <si>
    <t>S4</t>
  </si>
  <si>
    <t>13/07,</t>
  </si>
  <si>
    <t>S5</t>
  </si>
  <si>
    <t>S6, start mu=0.15 (pumpe aus)</t>
  </si>
  <si>
    <t>E4.1</t>
  </si>
  <si>
    <t>E4.2</t>
  </si>
  <si>
    <t>E4.3</t>
  </si>
  <si>
    <t>S7, eig. Start von mu=0.15</t>
  </si>
  <si>
    <t>S8</t>
  </si>
  <si>
    <t>S9</t>
  </si>
  <si>
    <t>E5.1</t>
  </si>
  <si>
    <t>E5.2</t>
  </si>
  <si>
    <t>E5.3</t>
  </si>
  <si>
    <t>s10</t>
  </si>
  <si>
    <t>s11</t>
  </si>
  <si>
    <t>s12</t>
  </si>
  <si>
    <t>E6.1</t>
  </si>
  <si>
    <t>E6.2</t>
  </si>
  <si>
    <t>E6.3</t>
  </si>
  <si>
    <t>s13.1</t>
  </si>
  <si>
    <t>14/07,</t>
  </si>
  <si>
    <t>,01:160</t>
  </si>
  <si>
    <t>E7.1</t>
  </si>
  <si>
    <t>E7.2</t>
  </si>
  <si>
    <t>E7.3</t>
  </si>
  <si>
    <t>s13</t>
  </si>
  <si>
    <t>,01:120</t>
  </si>
  <si>
    <t>S5.1</t>
  </si>
  <si>
    <t>E8.1</t>
  </si>
  <si>
    <t>E8.2</t>
  </si>
  <si>
    <t>E8.3</t>
  </si>
  <si>
    <t>E9.1</t>
  </si>
  <si>
    <t>E9.2</t>
  </si>
  <si>
    <t>E9.3</t>
  </si>
  <si>
    <t>E10.1</t>
  </si>
  <si>
    <t>E10.2</t>
  </si>
  <si>
    <t>E10.3</t>
  </si>
  <si>
    <t xml:space="preserve">3975microliter </t>
  </si>
  <si>
    <t xml:space="preserve">and 25 microlizer </t>
  </si>
  <si>
    <t>scale measurement</t>
  </si>
  <si>
    <t>E11.1</t>
  </si>
  <si>
    <t>E11.2</t>
  </si>
  <si>
    <t>E11.3</t>
  </si>
  <si>
    <t>E12.1</t>
  </si>
  <si>
    <t>E12.2</t>
  </si>
  <si>
    <t>E12.3</t>
  </si>
  <si>
    <t>E13.1</t>
  </si>
  <si>
    <t>E13.2</t>
  </si>
  <si>
    <t>E13.3</t>
  </si>
  <si>
    <t>E14.1</t>
  </si>
  <si>
    <t>E14.2</t>
  </si>
  <si>
    <t>E14.3</t>
  </si>
  <si>
    <t>E15.1</t>
  </si>
  <si>
    <t>E.15.2</t>
  </si>
  <si>
    <t>E15.2</t>
  </si>
  <si>
    <t>time (min)</t>
  </si>
  <si>
    <t>time [h]</t>
  </si>
  <si>
    <t>BM (g/l)</t>
  </si>
  <si>
    <t xml:space="preserve"> Glucose feed (ml) </t>
  </si>
  <si>
    <t xml:space="preserve"> Glucose addition (g) </t>
  </si>
  <si>
    <t xml:space="preserve">Peak area </t>
  </si>
  <si>
    <t xml:space="preserve">concentration g/l </t>
  </si>
  <si>
    <t xml:space="preserve">1:10 concentration g/l </t>
  </si>
  <si>
    <t xml:space="preserve">1:1 concentration g/l </t>
  </si>
  <si>
    <t>Yxs</t>
  </si>
  <si>
    <t xml:space="preserve">qs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</si>
</sst>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"/>
  </numFmts>
  <fonts count="7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e7e6e6"/>
      <name val="Calibri"/>
      <family val="2"/>
    </font>
    <font>
      <b/>
      <sz val="12"/>
      <color rgb="FFe7e6e6"/>
      <name val="Calibri"/>
      <family val="2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</patternFill>
    </fill>
    <fill>
      <patternFill patternType="solid">
        <fgColor rgb="FFededed"/>
      </patternFill>
    </fill>
    <fill>
      <patternFill patternType="solid">
        <fgColor rgb="FFffd966"/>
      </patternFill>
    </fill>
    <fill>
      <patternFill patternType="solid">
        <fgColor rgb="FFbfbfb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5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1" applyNumberFormat="1" borderId="2" applyBorder="1" fontId="2" applyFont="1" fillId="0" applyAlignment="1">
      <alignment horizontal="left"/>
    </xf>
    <xf xfId="0" numFmtId="20" applyNumberFormat="1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2" applyBorder="1" fontId="2" applyFont="1" fillId="0" applyAlignment="1">
      <alignment horizontal="right"/>
    </xf>
    <xf xfId="0" numFmtId="4" applyNumberFormat="1" borderId="2" applyBorder="1" fontId="3" applyFont="1" fillId="0" applyAlignment="1">
      <alignment horizontal="left"/>
    </xf>
    <xf xfId="0" numFmtId="4" applyNumberFormat="1" borderId="2" applyBorder="1" fontId="1" applyFont="1" fillId="0" applyAlignment="1">
      <alignment horizontal="left"/>
    </xf>
    <xf xfId="0" numFmtId="0" borderId="1" applyBorder="1" fontId="3" applyFont="1" fillId="3" applyFill="1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0" borderId="1" applyBorder="1" fontId="3" applyFont="1" fillId="4" applyFill="1" applyAlignment="1">
      <alignment horizontal="left"/>
    </xf>
    <xf xfId="0" numFmtId="0" borderId="1" applyBorder="1" fontId="1" applyFont="1" fillId="5" applyFill="1" applyAlignment="1">
      <alignment horizontal="left"/>
    </xf>
    <xf xfId="0" numFmtId="1" applyNumberFormat="1" borderId="1" applyBorder="1" fontId="1" applyFont="1" fillId="5" applyFill="1" applyAlignment="1">
      <alignment horizontal="left"/>
    </xf>
    <xf xfId="0" numFmtId="20" applyNumberFormat="1" borderId="1" applyBorder="1" fontId="1" applyFont="1" fillId="5" applyFill="1" applyAlignment="1">
      <alignment horizontal="left"/>
    </xf>
    <xf xfId="0" numFmtId="3" applyNumberFormat="1" borderId="1" applyBorder="1" fontId="3" applyFont="1" fillId="5" applyFill="1" applyAlignment="1">
      <alignment horizontal="left"/>
    </xf>
    <xf xfId="0" numFmtId="4" applyNumberFormat="1" borderId="1" applyBorder="1" fontId="3" applyFont="1" fillId="5" applyFill="1" applyAlignment="1">
      <alignment horizontal="left"/>
    </xf>
    <xf xfId="0" numFmtId="4" applyNumberFormat="1" borderId="1" applyBorder="1" fontId="1" applyFont="1" fillId="5" applyFill="1" applyAlignment="1">
      <alignment horizontal="left"/>
    </xf>
    <xf xfId="0" numFmtId="0" borderId="1" applyBorder="1" fontId="3" applyFont="1" fillId="5" applyFill="1" applyAlignment="1">
      <alignment horizontal="left"/>
    </xf>
    <xf xfId="0" numFmtId="164" applyNumberFormat="1" borderId="2" applyBorder="1" fontId="3" applyFont="1" fillId="0" applyAlignment="1">
      <alignment horizontal="right"/>
    </xf>
    <xf xfId="0" numFmtId="1" applyNumberFormat="1" borderId="2" applyBorder="1" fontId="3" applyFont="1" fillId="0" applyAlignment="1">
      <alignment horizontal="left"/>
    </xf>
    <xf xfId="0" numFmtId="20" applyNumberFormat="1" borderId="2" applyBorder="1" fontId="3" applyFont="1" fillId="0" applyAlignment="1">
      <alignment horizontal="left"/>
    </xf>
    <xf xfId="0" numFmtId="3" applyNumberFormat="1" borderId="2" applyBorder="1" fontId="3" applyFont="1" fillId="0" applyAlignment="1">
      <alignment horizontal="right"/>
    </xf>
    <xf xfId="0" numFmtId="20" applyNumberFormat="1" borderId="2" applyBorder="1" fontId="1" applyFont="1" fillId="0" applyAlignment="1">
      <alignment horizontal="left"/>
    </xf>
    <xf xfId="0" numFmtId="0" borderId="2" applyBorder="1" fontId="3" applyFont="1" fillId="0" applyAlignment="1">
      <alignment horizontal="left" wrapText="1"/>
    </xf>
    <xf xfId="0" numFmtId="16" applyNumberFormat="1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/>
    </xf>
    <xf xfId="0" numFmtId="1" applyNumberFormat="1" borderId="2" applyBorder="1" fontId="4" applyFont="1" fillId="0" applyAlignment="1">
      <alignment horizontal="left"/>
    </xf>
    <xf xfId="0" numFmtId="20" applyNumberFormat="1" borderId="2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right"/>
    </xf>
    <xf xfId="0" numFmtId="20" applyNumberFormat="1" borderId="2" applyBorder="1" fontId="5" applyFont="1" fillId="0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20" applyNumberFormat="1" borderId="2" applyBorder="1" fontId="3" applyFont="1" fillId="0" applyAlignment="1">
      <alignment horizontal="left" wrapText="1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left"/>
    </xf>
    <xf xfId="0" numFmtId="1" applyNumberFormat="1" borderId="0" fontId="0" fillId="0" applyAlignment="1">
      <alignment horizontal="general"/>
    </xf>
    <xf xfId="0" numFmtId="20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2" applyBorder="1" fontId="3" applyFont="1" fillId="0" applyAlignment="1">
      <alignment horizontal="left"/>
    </xf>
    <xf xfId="0" numFmtId="4" applyNumberFormat="1" borderId="2" applyBorder="1" fontId="6" applyFont="1" fillId="0" applyAlignment="1">
      <alignment horizontal="left"/>
    </xf>
    <xf xfId="0" numFmtId="3" applyNumberFormat="1" borderId="2" applyBorder="1" fontId="6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25"/>
  <sheetViews>
    <sheetView workbookViewId="0" tabSelected="1"/>
  </sheetViews>
  <sheetFormatPr defaultRowHeight="15" x14ac:dyDescent="0.25"/>
  <cols>
    <col min="1" max="1" style="38" width="12.576428571428572" customWidth="1" bestFit="1"/>
    <col min="2" max="2" style="39" width="12.576428571428572" customWidth="1" bestFit="1"/>
    <col min="3" max="3" style="39" width="12.576428571428572" customWidth="1" bestFit="1"/>
    <col min="4" max="4" style="39" width="12.576428571428572" customWidth="1" bestFit="1"/>
    <col min="5" max="5" style="39" width="12.576428571428572" customWidth="1" bestFit="1"/>
    <col min="6" max="6" style="39" width="12.576428571428572" customWidth="1" bestFit="1"/>
    <col min="7" max="7" style="39" width="17.005" customWidth="1" bestFit="1"/>
    <col min="8" max="8" style="44" width="19.290714285714284" customWidth="1" bestFit="1"/>
    <col min="9" max="9" style="39" width="12.576428571428572" customWidth="1" bestFit="1"/>
    <col min="10" max="10" style="39" width="15.719285714285713" customWidth="1" bestFit="1"/>
    <col min="11" max="11" style="39" width="12.576428571428572" customWidth="1" bestFit="1"/>
    <col min="12" max="12" style="39" width="17.719285714285714" customWidth="1" bestFit="1"/>
    <col min="13" max="13" style="39" width="12.147857142857141" customWidth="1" bestFit="1"/>
    <col min="14" max="14" style="39" width="13.576428571428572" customWidth="1" bestFit="1"/>
    <col min="15" max="15" style="39" width="13.576428571428572" customWidth="1" bestFit="1"/>
  </cols>
  <sheetData>
    <row x14ac:dyDescent="0.25" r="1" customHeight="1" ht="20.25">
      <c r="A1" s="40" t="s">
        <v>12</v>
      </c>
      <c r="B1" s="8" t="s">
        <v>87</v>
      </c>
      <c r="C1" s="8" t="s">
        <v>88</v>
      </c>
      <c r="D1" s="41" t="s">
        <v>19</v>
      </c>
      <c r="E1" s="41" t="s">
        <v>20</v>
      </c>
      <c r="F1" s="41" t="s">
        <v>89</v>
      </c>
      <c r="G1" s="41" t="s">
        <v>90</v>
      </c>
      <c r="H1" s="42" t="s">
        <v>91</v>
      </c>
      <c r="I1" s="8" t="s">
        <v>92</v>
      </c>
      <c r="J1" s="8" t="s">
        <v>93</v>
      </c>
      <c r="K1" s="8" t="s">
        <v>94</v>
      </c>
      <c r="L1" s="8" t="s">
        <v>95</v>
      </c>
      <c r="M1" s="41" t="s">
        <v>23</v>
      </c>
      <c r="N1" s="8" t="s">
        <v>96</v>
      </c>
      <c r="O1" s="8" t="s">
        <v>97</v>
      </c>
    </row>
    <row x14ac:dyDescent="0.25" r="2" customHeight="1" ht="19.5">
      <c r="A2" s="23">
        <v>1</v>
      </c>
      <c r="B2" s="11">
        <v>45</v>
      </c>
      <c r="C2" s="11">
        <f>B2/60</f>
      </c>
      <c r="D2" s="11">
        <v>0.113</v>
      </c>
      <c r="E2" s="11">
        <f>D2*10</f>
      </c>
      <c r="F2" s="11">
        <f>E2/3</f>
      </c>
      <c r="G2" s="11">
        <v>0</v>
      </c>
      <c r="H2" s="11">
        <f>(G2/1000)*350</f>
      </c>
      <c r="I2" s="11">
        <v>4.177</v>
      </c>
      <c r="J2" s="11">
        <f>(0.2354*I2)-0.544</f>
      </c>
      <c r="K2" s="11">
        <f>I2*0.2267</f>
      </c>
      <c r="L2" s="11">
        <f>K2*10</f>
      </c>
      <c r="M2" s="11">
        <v>0.9481182119001622</v>
      </c>
      <c r="N2" s="11">
        <v>0</v>
      </c>
      <c r="O2" s="11">
        <f>(H3-H2)/(C3-C2)</f>
      </c>
    </row>
    <row x14ac:dyDescent="0.25" r="3" customHeight="1" ht="19.5">
      <c r="A3" s="23">
        <v>2</v>
      </c>
      <c r="B3" s="11">
        <v>765</v>
      </c>
      <c r="C3" s="11">
        <f>B3/60</f>
      </c>
      <c r="D3" s="11">
        <v>0.86</v>
      </c>
      <c r="E3" s="11">
        <f>D3*20</f>
      </c>
      <c r="F3" s="11">
        <f>E3/3</f>
      </c>
      <c r="G3" s="11">
        <v>0</v>
      </c>
      <c r="H3" s="11">
        <f>(G3/1000)*350</f>
      </c>
      <c r="I3" s="11">
        <v>1.599</v>
      </c>
      <c r="J3" s="11">
        <f>(0.2354*I3)-0.544</f>
      </c>
      <c r="K3" s="11">
        <f>I3*0.2267</f>
      </c>
      <c r="L3" s="11">
        <f>K3*10</f>
      </c>
      <c r="M3" s="11">
        <v>0</v>
      </c>
      <c r="N3" s="11">
        <v>0</v>
      </c>
      <c r="O3" s="11">
        <f>(H4-H3)/(C4-C3)</f>
      </c>
    </row>
    <row x14ac:dyDescent="0.25" r="4" customHeight="1" ht="19.5">
      <c r="A4" s="23">
        <v>3</v>
      </c>
      <c r="B4" s="11">
        <v>855</v>
      </c>
      <c r="C4" s="11">
        <f>B4/60</f>
      </c>
      <c r="D4" s="11">
        <v>0.86</v>
      </c>
      <c r="E4" s="11">
        <f>D4*20</f>
      </c>
      <c r="F4" s="11">
        <f>E4/3</f>
      </c>
      <c r="G4" s="11">
        <v>0</v>
      </c>
      <c r="H4" s="11">
        <f>(G4/1000)*350</f>
      </c>
      <c r="I4" s="11">
        <v>1.604</v>
      </c>
      <c r="J4" s="11">
        <f>(0.2354*I4)-0.544</f>
      </c>
      <c r="K4" s="11">
        <f>I4*0.2267</f>
      </c>
      <c r="L4" s="11">
        <f>K4*10</f>
      </c>
      <c r="M4" s="11">
        <v>0.4694110042230762</v>
      </c>
      <c r="N4" s="11">
        <v>0</v>
      </c>
      <c r="O4" s="11">
        <f>(H5-H4)/(C5-C4)</f>
      </c>
    </row>
    <row x14ac:dyDescent="0.25" r="5" customHeight="1" ht="19.5">
      <c r="A5" s="23">
        <v>4</v>
      </c>
      <c r="B5" s="11">
        <v>946</v>
      </c>
      <c r="C5" s="11">
        <f>B5/60</f>
      </c>
      <c r="D5" s="11">
        <v>0.9</v>
      </c>
      <c r="E5" s="11">
        <f>D5*20</f>
      </c>
      <c r="F5" s="11">
        <f>E5/3</f>
      </c>
      <c r="G5" s="11">
        <v>0</v>
      </c>
      <c r="H5" s="11">
        <f>(G5/1000)*350</f>
      </c>
      <c r="I5" s="11">
        <v>1.639</v>
      </c>
      <c r="J5" s="11">
        <f>(0.2354*I5)-0.544</f>
      </c>
      <c r="K5" s="11">
        <f>I5*0.2267</f>
      </c>
      <c r="L5" s="11">
        <f>K5*10</f>
      </c>
      <c r="M5" s="11">
        <v>0.695512683494807</v>
      </c>
      <c r="N5" s="11">
        <v>0</v>
      </c>
      <c r="O5" s="11">
        <f>(H6-H5)/(C6-C5)</f>
      </c>
    </row>
    <row x14ac:dyDescent="0.25" r="6" customHeight="1" ht="19.5">
      <c r="A6" s="23">
        <v>5</v>
      </c>
      <c r="B6" s="11">
        <v>1005</v>
      </c>
      <c r="C6" s="11">
        <f>B6/60</f>
      </c>
      <c r="D6" s="11">
        <v>0.4785</v>
      </c>
      <c r="E6" s="11">
        <f>D6*40</f>
      </c>
      <c r="F6" s="11">
        <f>E6/3</f>
      </c>
      <c r="G6" s="11">
        <v>0</v>
      </c>
      <c r="H6" s="11">
        <f>(G6/1000)*350</f>
      </c>
      <c r="I6" s="11">
        <v>1.577</v>
      </c>
      <c r="J6" s="11">
        <f>(0.2354*I6)-0.544</f>
      </c>
      <c r="K6" s="11">
        <f>I6*0.2267</f>
      </c>
      <c r="L6" s="11">
        <f>K6*10</f>
      </c>
      <c r="M6" s="11">
        <v>0.522162491184441</v>
      </c>
      <c r="N6" s="11">
        <v>0</v>
      </c>
      <c r="O6" s="11">
        <f>(H7-H6)/(C7-C6)</f>
      </c>
    </row>
    <row x14ac:dyDescent="0.25" r="7" customHeight="1" ht="19.5">
      <c r="A7" s="23">
        <v>6</v>
      </c>
      <c r="B7" s="11">
        <v>1095</v>
      </c>
      <c r="C7" s="11">
        <f>B7/60</f>
      </c>
      <c r="D7" s="11">
        <v>0.465</v>
      </c>
      <c r="E7" s="11">
        <f>D7*40</f>
      </c>
      <c r="F7" s="11">
        <f>E7/3</f>
      </c>
      <c r="G7" s="11">
        <v>0</v>
      </c>
      <c r="H7" s="11">
        <f>(G7/1000)*350</f>
      </c>
      <c r="I7" s="11">
        <v>1.531</v>
      </c>
      <c r="J7" s="11">
        <f>(0.2354*I7)-0.544</f>
      </c>
      <c r="K7" s="11">
        <f>I7*0.2267</f>
      </c>
      <c r="L7" s="11">
        <f>K7*10</f>
      </c>
      <c r="M7" s="11">
        <v>0.5080659154413492</v>
      </c>
      <c r="N7" s="11">
        <v>0</v>
      </c>
      <c r="O7" s="11">
        <f>(H8-H7)/(C8-C7)</f>
      </c>
    </row>
    <row x14ac:dyDescent="0.25" r="8" customHeight="1" ht="19.5">
      <c r="A8" s="23">
        <v>7</v>
      </c>
      <c r="B8" s="11">
        <v>1170</v>
      </c>
      <c r="C8" s="11">
        <f>B8/60</f>
      </c>
      <c r="D8" s="11">
        <v>0.45</v>
      </c>
      <c r="E8" s="11">
        <f>D8*40</f>
      </c>
      <c r="F8" s="11">
        <f>E8/3</f>
      </c>
      <c r="G8" s="11">
        <v>1</v>
      </c>
      <c r="H8" s="11">
        <f>(G8/1000)*350</f>
      </c>
      <c r="I8" s="11">
        <v>1.55</v>
      </c>
      <c r="J8" s="11">
        <f>(0.2354*I8)-0.544</f>
      </c>
      <c r="K8" s="11">
        <f>I8*0.2267</f>
      </c>
      <c r="L8" s="11">
        <f>K8*10</f>
      </c>
      <c r="M8" s="11">
        <v>3.6648942359366705</v>
      </c>
      <c r="N8" s="11">
        <f>(F9-F8)/H8</f>
      </c>
      <c r="O8" s="11">
        <f>(H9-H8)/(C9-C8)</f>
      </c>
    </row>
    <row x14ac:dyDescent="0.25" r="9" customHeight="1" ht="19.5">
      <c r="A9" s="23">
        <v>8</v>
      </c>
      <c r="B9" s="11">
        <v>1275</v>
      </c>
      <c r="C9" s="11">
        <f>B9/60</f>
      </c>
      <c r="D9" s="11">
        <v>0.515</v>
      </c>
      <c r="E9" s="11">
        <f>D9*40</f>
      </c>
      <c r="F9" s="11">
        <f>E9/3</f>
      </c>
      <c r="G9" s="11">
        <f>ABS(H20)</f>
      </c>
      <c r="H9" s="11">
        <f>(G9/1000)*350</f>
      </c>
      <c r="I9" s="11">
        <v>1.344</v>
      </c>
      <c r="J9" s="11">
        <f>(0.2354*I9)-0.544</f>
      </c>
      <c r="K9" s="11">
        <f>I9*0.2267</f>
      </c>
      <c r="L9" s="11">
        <f>K9*10</f>
      </c>
      <c r="M9" s="11">
        <v>1.0071116579248927</v>
      </c>
      <c r="N9" s="11">
        <f>(F10-F9)/H9</f>
      </c>
      <c r="O9" s="11">
        <f>(H10-H9)/(C10-C9)</f>
      </c>
    </row>
    <row x14ac:dyDescent="0.25" r="10" customHeight="1" ht="19.5">
      <c r="A10" s="23">
        <v>9</v>
      </c>
      <c r="B10" s="11">
        <v>1335</v>
      </c>
      <c r="C10" s="11">
        <f>B10/60</f>
      </c>
      <c r="D10" s="11">
        <v>0.54</v>
      </c>
      <c r="E10" s="11">
        <f>D10*40</f>
      </c>
      <c r="F10" s="11">
        <f>E10/3</f>
      </c>
      <c r="G10" s="11">
        <f>ABS(H21)</f>
      </c>
      <c r="H10" s="11">
        <f>(G10/1000)*350</f>
      </c>
      <c r="I10" s="11">
        <v>1.684</v>
      </c>
      <c r="J10" s="11">
        <f>(0.2354*I10)-0.544</f>
      </c>
      <c r="K10" s="11">
        <f>I10*0.2267</f>
      </c>
      <c r="L10" s="11">
        <f>K10*10</f>
      </c>
      <c r="M10" s="11">
        <v>5.7731520165793855</v>
      </c>
      <c r="N10" s="11">
        <f>(F11-F10)/H10</f>
      </c>
      <c r="O10" s="11">
        <f>(H11-H10)/(C11-C10)</f>
      </c>
    </row>
    <row x14ac:dyDescent="0.25" r="11" customHeight="1" ht="19.5">
      <c r="A11" s="23">
        <v>10</v>
      </c>
      <c r="B11" s="11">
        <v>1395</v>
      </c>
      <c r="C11" s="11">
        <f>B11/60</f>
      </c>
      <c r="D11" s="11">
        <v>0.7</v>
      </c>
      <c r="E11" s="11">
        <f>D11*40</f>
      </c>
      <c r="F11" s="11">
        <f>E11/3</f>
      </c>
      <c r="G11" s="11">
        <f>ABS(H22)</f>
      </c>
      <c r="H11" s="11">
        <f>(G11/1000)*350</f>
      </c>
      <c r="I11" s="11">
        <v>1.477</v>
      </c>
      <c r="J11" s="11">
        <f>(0.2354*I11)-0.544</f>
      </c>
      <c r="K11" s="11">
        <f>I11*0.2267</f>
      </c>
      <c r="L11" s="11">
        <f>K11*10</f>
      </c>
      <c r="M11" s="11">
        <v>0.6477083428497235</v>
      </c>
      <c r="N11" s="11">
        <f>(F12-F11)/H11</f>
      </c>
      <c r="O11" s="11">
        <f>(H12-H11)/(C12-C11)</f>
      </c>
    </row>
    <row x14ac:dyDescent="0.25" r="12" customHeight="1" ht="19.5">
      <c r="A12" s="23">
        <v>11</v>
      </c>
      <c r="B12" s="11">
        <v>1455</v>
      </c>
      <c r="C12" s="11">
        <f>B12/60</f>
      </c>
      <c r="D12" s="11">
        <v>0.81</v>
      </c>
      <c r="E12" s="11">
        <f>D12*40</f>
      </c>
      <c r="F12" s="11">
        <f>E12/3</f>
      </c>
      <c r="G12" s="11">
        <f>ABS(H23)</f>
      </c>
      <c r="H12" s="11">
        <f>(G12/1000)*350</f>
      </c>
      <c r="I12" s="11">
        <v>1.668</v>
      </c>
      <c r="J12" s="11">
        <f>(0.2354*I12)-0.544</f>
      </c>
      <c r="K12" s="11">
        <f>I12*0.2267</f>
      </c>
      <c r="L12" s="11">
        <f>K12*10</f>
      </c>
      <c r="M12" s="11">
        <v>3.943536240117108</v>
      </c>
      <c r="N12" s="11">
        <f>(F13-F12)/H12</f>
      </c>
      <c r="O12" s="11">
        <f>(H13-H12)/(C13-C12)</f>
      </c>
    </row>
    <row x14ac:dyDescent="0.25" r="13" customHeight="1" ht="19.5">
      <c r="A13" s="23">
        <v>12</v>
      </c>
      <c r="B13" s="11">
        <v>1515</v>
      </c>
      <c r="C13" s="11">
        <f>B13/60</f>
      </c>
      <c r="D13" s="11">
        <v>0.928</v>
      </c>
      <c r="E13" s="11">
        <f>D13*40</f>
      </c>
      <c r="F13" s="11">
        <f>E13/3</f>
      </c>
      <c r="G13" s="11">
        <f>ABS(H24)</f>
      </c>
      <c r="H13" s="11">
        <f>(G13/1000)*350</f>
      </c>
      <c r="I13" s="11">
        <v>1.829</v>
      </c>
      <c r="J13" s="11">
        <f>(0.2354*I13)-0.544</f>
      </c>
      <c r="K13" s="11">
        <f>I13*0.2267</f>
      </c>
      <c r="L13" s="11">
        <f>K13*10</f>
      </c>
      <c r="M13" s="11">
        <v>2.537218831616339</v>
      </c>
      <c r="N13" s="11">
        <f>(F14-F13)/H13</f>
      </c>
      <c r="O13" s="11">
        <f>(H14-H13)/(C14-C13)</f>
      </c>
    </row>
    <row x14ac:dyDescent="0.25" r="14" customHeight="1" ht="19.5">
      <c r="A14" s="23">
        <v>13</v>
      </c>
      <c r="B14" s="11">
        <v>2250</v>
      </c>
      <c r="C14" s="11">
        <f>B14/60</f>
      </c>
      <c r="D14" s="11">
        <v>0.56</v>
      </c>
      <c r="E14" s="11">
        <f>D14*160</f>
      </c>
      <c r="F14" s="11">
        <f>E14/3</f>
      </c>
      <c r="G14" s="11">
        <f>ABS(H25)</f>
      </c>
      <c r="H14" s="11">
        <f>(G14/1000)*350</f>
      </c>
      <c r="I14" s="11">
        <v>1.63</v>
      </c>
      <c r="J14" s="11">
        <f>(0.2354*I14)-0.544</f>
      </c>
      <c r="K14" s="11">
        <f>I14*0.2267</f>
      </c>
      <c r="L14" s="11">
        <f>K14*10</f>
      </c>
      <c r="M14" s="43"/>
      <c r="N14" s="43"/>
      <c r="O14" s="43"/>
    </row>
    <row x14ac:dyDescent="0.25" r="15" customHeight="1" ht="18.75">
      <c r="A15" s="6"/>
      <c r="B15" s="6"/>
      <c r="C15" s="7"/>
      <c r="D15" s="7"/>
      <c r="E15" s="7"/>
      <c r="F15" s="7"/>
      <c r="G15" s="6"/>
      <c r="H15" s="6"/>
      <c r="I15" s="7"/>
      <c r="J15" s="7"/>
      <c r="K15" s="7"/>
      <c r="L15" s="7"/>
      <c r="M15" s="7"/>
      <c r="N15" s="7"/>
      <c r="O15" s="7"/>
    </row>
    <row x14ac:dyDescent="0.25" r="16" customHeight="1" ht="18.75">
      <c r="A16" s="6"/>
      <c r="B16" s="6"/>
      <c r="C16" s="7"/>
      <c r="D16" s="7"/>
      <c r="E16" s="7"/>
      <c r="F16" s="7"/>
      <c r="G16" s="6"/>
      <c r="H16" s="6"/>
      <c r="I16" s="7"/>
      <c r="J16" s="7"/>
      <c r="K16" s="7"/>
      <c r="L16" s="7"/>
      <c r="M16" s="7"/>
      <c r="N16" s="7"/>
      <c r="O16" s="7"/>
    </row>
    <row x14ac:dyDescent="0.25" r="17" customHeight="1" ht="18.75">
      <c r="A17" s="6"/>
      <c r="B17" s="6"/>
      <c r="C17" s="7"/>
      <c r="D17" s="7"/>
      <c r="E17" s="7"/>
      <c r="F17" s="7"/>
      <c r="G17" s="6"/>
      <c r="H17" s="6"/>
      <c r="I17" s="7"/>
      <c r="J17" s="7"/>
      <c r="K17" s="7"/>
      <c r="L17" s="7"/>
      <c r="M17" s="7"/>
      <c r="N17" s="7"/>
      <c r="O17" s="7"/>
    </row>
    <row x14ac:dyDescent="0.25" r="18" customHeight="1" ht="18.75">
      <c r="A18" s="6"/>
      <c r="B18" s="6"/>
      <c r="C18" s="7"/>
      <c r="D18" s="7"/>
      <c r="E18" s="7"/>
      <c r="F18" s="7"/>
      <c r="G18" s="6"/>
      <c r="H18" s="6"/>
      <c r="I18" s="7"/>
      <c r="J18" s="7"/>
      <c r="K18" s="7"/>
      <c r="L18" s="7"/>
      <c r="M18" s="7"/>
      <c r="N18" s="7"/>
      <c r="O18" s="7"/>
    </row>
    <row x14ac:dyDescent="0.25" r="19" customHeight="1" ht="18.75">
      <c r="A19" s="6"/>
      <c r="B19" s="6"/>
      <c r="C19" s="7"/>
      <c r="D19" s="7"/>
      <c r="E19" s="7"/>
      <c r="F19" s="7"/>
      <c r="G19" s="6"/>
      <c r="H19" s="6"/>
      <c r="I19" s="7"/>
      <c r="J19" s="7"/>
      <c r="K19" s="7"/>
      <c r="L19" s="7"/>
      <c r="M19" s="7"/>
      <c r="N19" s="7"/>
      <c r="O19" s="7"/>
    </row>
    <row x14ac:dyDescent="0.25" r="20" customHeight="1" ht="19.5">
      <c r="A20" s="6"/>
      <c r="B20" s="6"/>
      <c r="C20" s="7"/>
      <c r="D20" s="7"/>
      <c r="E20" s="7"/>
      <c r="F20" s="7"/>
      <c r="G20" s="6"/>
      <c r="H20" s="11">
        <v>-16.1</v>
      </c>
      <c r="I20" s="7"/>
      <c r="J20" s="7"/>
      <c r="K20" s="7"/>
      <c r="L20" s="7"/>
      <c r="M20" s="7"/>
      <c r="N20" s="7"/>
      <c r="O20" s="7"/>
    </row>
    <row x14ac:dyDescent="0.25" r="21" customHeight="1" ht="19.5">
      <c r="A21" s="6"/>
      <c r="B21" s="6"/>
      <c r="C21" s="7"/>
      <c r="D21" s="7"/>
      <c r="E21" s="7"/>
      <c r="F21" s="7"/>
      <c r="G21" s="6"/>
      <c r="H21" s="11">
        <v>-20.3</v>
      </c>
      <c r="I21" s="7"/>
      <c r="J21" s="7"/>
      <c r="K21" s="7"/>
      <c r="L21" s="7"/>
      <c r="M21" s="7"/>
      <c r="N21" s="7"/>
      <c r="O21" s="7"/>
    </row>
    <row x14ac:dyDescent="0.25" r="22" customHeight="1" ht="19.5">
      <c r="A22" s="6"/>
      <c r="B22" s="6"/>
      <c r="C22" s="7"/>
      <c r="D22" s="7"/>
      <c r="E22" s="7"/>
      <c r="F22" s="7"/>
      <c r="G22" s="6"/>
      <c r="H22" s="23">
        <v>-43</v>
      </c>
      <c r="I22" s="7"/>
      <c r="J22" s="7"/>
      <c r="K22" s="7"/>
      <c r="L22" s="7"/>
      <c r="M22" s="7"/>
      <c r="N22" s="7"/>
      <c r="O22" s="7"/>
    </row>
    <row x14ac:dyDescent="0.25" r="23" customHeight="1" ht="19.5">
      <c r="A23" s="6"/>
      <c r="B23" s="6"/>
      <c r="C23" s="7"/>
      <c r="D23" s="7"/>
      <c r="E23" s="7"/>
      <c r="F23" s="7"/>
      <c r="G23" s="6"/>
      <c r="H23" s="11">
        <v>-60.3</v>
      </c>
      <c r="I23" s="7"/>
      <c r="J23" s="7"/>
      <c r="K23" s="7"/>
      <c r="L23" s="7"/>
      <c r="M23" s="7"/>
      <c r="N23" s="7"/>
      <c r="O23" s="7"/>
    </row>
    <row x14ac:dyDescent="0.25" r="24" customHeight="1" ht="17.25">
      <c r="A24" s="6"/>
      <c r="B24" s="6"/>
      <c r="C24" s="7"/>
      <c r="D24" s="7"/>
      <c r="E24" s="7"/>
      <c r="F24" s="7"/>
      <c r="G24" s="6"/>
      <c r="H24" s="11">
        <v>-87.9</v>
      </c>
      <c r="I24" s="7"/>
      <c r="J24" s="7"/>
      <c r="K24" s="7"/>
      <c r="L24" s="7"/>
      <c r="M24" s="7"/>
      <c r="N24" s="7"/>
      <c r="O24" s="7"/>
    </row>
    <row x14ac:dyDescent="0.25" r="25" customHeight="1" ht="17.25">
      <c r="A25" s="6"/>
      <c r="B25" s="6"/>
      <c r="C25" s="7"/>
      <c r="D25" s="7"/>
      <c r="E25" s="7"/>
      <c r="F25" s="7"/>
      <c r="G25" s="6"/>
      <c r="H25" s="23">
        <v>-442</v>
      </c>
      <c r="I25" s="7"/>
      <c r="J25" s="7"/>
      <c r="K25" s="7"/>
      <c r="L25" s="7"/>
      <c r="M25" s="7"/>
      <c r="N25" s="7"/>
      <c r="O2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45"/>
  <sheetViews>
    <sheetView workbookViewId="0"/>
  </sheetViews>
  <sheetFormatPr defaultRowHeight="15" x14ac:dyDescent="0.25"/>
  <cols>
    <col min="1" max="1" style="34" width="12.576428571428572" customWidth="1" bestFit="1"/>
    <col min="2" max="2" style="35" width="16.290714285714284" customWidth="1" bestFit="1"/>
    <col min="3" max="3" style="35" width="12.290714285714287" customWidth="1" bestFit="1"/>
    <col min="4" max="4" style="35" width="19.719285714285714" customWidth="1" bestFit="1"/>
    <col min="5" max="5" style="34" width="12.576428571428572" customWidth="1" bestFit="1"/>
    <col min="6" max="6" style="34" width="12.576428571428572" customWidth="1" bestFit="1"/>
    <col min="7" max="7" style="34" width="14.719285714285713" customWidth="1" bestFit="1"/>
    <col min="8" max="8" style="36" width="16.862142857142857" customWidth="1" bestFit="1"/>
    <col min="9" max="9" style="37" width="16.290714285714284" customWidth="1" bestFit="1"/>
    <col min="10" max="10" style="38" width="16.862142857142857" customWidth="1" bestFit="1"/>
    <col min="11" max="11" style="38" width="16.290714285714284" customWidth="1" bestFit="1"/>
    <col min="12" max="12" style="39" width="18.862142857142857" customWidth="1" bestFit="1"/>
    <col min="13" max="13" style="37" width="12.576428571428572" customWidth="1" bestFit="1"/>
    <col min="14" max="14" style="39" width="13.862142857142858" customWidth="1" bestFit="1"/>
    <col min="15" max="15" style="39" width="12.576428571428572" customWidth="1" bestFit="1"/>
    <col min="16" max="16" style="39" width="12.576428571428572" customWidth="1" bestFit="1"/>
    <col min="17" max="17" style="39" width="12.576428571428572" customWidth="1" bestFit="1"/>
    <col min="18" max="18" style="39" width="12.576428571428572" customWidth="1" bestFit="1"/>
    <col min="19" max="19" style="39" width="12.576428571428572" customWidth="1" bestFit="1"/>
    <col min="20" max="20" style="39" width="12.576428571428572" customWidth="1" bestFit="1"/>
    <col min="21" max="21" style="34" width="12.576428571428572" customWidth="1" bestFit="1"/>
    <col min="22" max="22" style="34" width="12.576428571428572" customWidth="1" bestFit="1"/>
  </cols>
  <sheetData>
    <row x14ac:dyDescent="0.25" r="1" customHeight="1" ht="17.25">
      <c r="A1" s="1"/>
      <c r="B1" s="2" t="s">
        <v>0</v>
      </c>
      <c r="C1" s="2" t="s">
        <v>1</v>
      </c>
      <c r="D1" s="2" t="s">
        <v>2</v>
      </c>
      <c r="E1" s="3"/>
      <c r="F1" s="3" t="s">
        <v>3</v>
      </c>
      <c r="G1" s="1"/>
      <c r="H1" s="4"/>
      <c r="I1" s="5"/>
      <c r="J1" s="6"/>
      <c r="K1" s="6"/>
      <c r="L1" s="7"/>
      <c r="M1" s="5"/>
      <c r="N1" s="7"/>
      <c r="O1" s="7"/>
      <c r="P1" s="7"/>
      <c r="Q1" s="7"/>
      <c r="R1" s="7"/>
      <c r="S1" s="7"/>
      <c r="T1" s="7"/>
      <c r="U1" s="1"/>
      <c r="V1" s="1"/>
    </row>
    <row x14ac:dyDescent="0.25" r="2" customHeight="1" ht="17.25">
      <c r="A2" s="1"/>
      <c r="B2" s="8" t="s">
        <v>4</v>
      </c>
      <c r="C2" s="8" t="s">
        <v>5</v>
      </c>
      <c r="D2" s="8" t="s">
        <v>6</v>
      </c>
      <c r="E2" s="1"/>
      <c r="F2" s="1"/>
      <c r="G2" s="1"/>
      <c r="H2" s="4"/>
      <c r="I2" s="5"/>
      <c r="J2" s="6"/>
      <c r="K2" s="6"/>
      <c r="L2" s="7"/>
      <c r="M2" s="5"/>
      <c r="N2" s="7"/>
      <c r="O2" s="9"/>
      <c r="P2" s="7"/>
      <c r="Q2" s="7"/>
      <c r="R2" s="7"/>
      <c r="S2" s="7"/>
      <c r="T2" s="7"/>
      <c r="U2" s="1"/>
      <c r="V2" s="1"/>
    </row>
    <row x14ac:dyDescent="0.25" r="3" customHeight="1" ht="17.25">
      <c r="A3" s="10" t="s">
        <v>7</v>
      </c>
      <c r="B3" s="11">
        <v>1.0469</v>
      </c>
      <c r="C3" s="11">
        <v>1.0497</v>
      </c>
      <c r="D3" s="11">
        <v>1.0603</v>
      </c>
      <c r="E3" s="1"/>
      <c r="F3" s="1"/>
      <c r="G3" s="1"/>
      <c r="H3" s="4"/>
      <c r="I3" s="5"/>
      <c r="J3" s="6"/>
      <c r="K3" s="6"/>
      <c r="L3" s="7"/>
      <c r="M3" s="5"/>
      <c r="N3" s="7"/>
      <c r="O3" s="9"/>
      <c r="P3" s="7"/>
      <c r="Q3" s="7"/>
      <c r="R3" s="7"/>
      <c r="S3" s="7"/>
      <c r="T3" s="7"/>
      <c r="U3" s="1"/>
      <c r="V3" s="1"/>
    </row>
    <row x14ac:dyDescent="0.25" r="4" customHeight="1" ht="17.25">
      <c r="A4" s="12" t="s">
        <v>8</v>
      </c>
      <c r="B4" s="7"/>
      <c r="C4" s="7"/>
      <c r="D4" s="7"/>
      <c r="E4" s="1"/>
      <c r="F4" s="1"/>
      <c r="G4" s="1"/>
      <c r="H4" s="4"/>
      <c r="I4" s="5"/>
      <c r="J4" s="6"/>
      <c r="K4" s="6"/>
      <c r="L4" s="7"/>
      <c r="M4" s="5"/>
      <c r="N4" s="7"/>
      <c r="O4" s="9"/>
      <c r="P4" s="7"/>
      <c r="Q4" s="7"/>
      <c r="R4" s="7"/>
      <c r="S4" s="7"/>
      <c r="T4" s="7"/>
      <c r="U4" s="1"/>
      <c r="V4" s="1"/>
    </row>
    <row x14ac:dyDescent="0.25" r="5" customHeight="1" ht="17.25">
      <c r="A5" s="1"/>
      <c r="B5" s="8" t="s">
        <v>9</v>
      </c>
      <c r="C5" s="8" t="s">
        <v>10</v>
      </c>
      <c r="D5" s="8" t="s">
        <v>11</v>
      </c>
      <c r="E5" s="1"/>
      <c r="F5" s="1"/>
      <c r="G5" s="13" t="s">
        <v>12</v>
      </c>
      <c r="H5" s="14" t="s">
        <v>13</v>
      </c>
      <c r="I5" s="15" t="s">
        <v>14</v>
      </c>
      <c r="J5" s="16" t="s">
        <v>15</v>
      </c>
      <c r="K5" s="16" t="s">
        <v>16</v>
      </c>
      <c r="L5" s="17" t="s">
        <v>17</v>
      </c>
      <c r="M5" s="15" t="s">
        <v>18</v>
      </c>
      <c r="N5" s="18" t="s">
        <v>19</v>
      </c>
      <c r="O5" s="18" t="s">
        <v>20</v>
      </c>
      <c r="P5" s="18" t="s">
        <v>21</v>
      </c>
      <c r="Q5" s="18" t="s">
        <v>22</v>
      </c>
      <c r="R5" s="18" t="s">
        <v>23</v>
      </c>
      <c r="S5" s="18"/>
      <c r="T5" s="18" t="s">
        <v>24</v>
      </c>
      <c r="U5" s="13"/>
      <c r="V5" s="19"/>
    </row>
    <row x14ac:dyDescent="0.25" r="6" customHeight="1" ht="17.25">
      <c r="A6" s="10" t="s">
        <v>7</v>
      </c>
      <c r="B6" s="20">
        <v>1.06</v>
      </c>
      <c r="C6" s="11">
        <v>1.061</v>
      </c>
      <c r="D6" s="11">
        <v>1.0631</v>
      </c>
      <c r="E6" s="1"/>
      <c r="F6" s="1"/>
      <c r="G6" s="1" t="s">
        <v>25</v>
      </c>
      <c r="H6" s="21" t="s">
        <v>26</v>
      </c>
      <c r="I6" s="22">
        <v>3.8125</v>
      </c>
      <c r="J6" s="23">
        <v>45</v>
      </c>
      <c r="K6" s="23">
        <f>J6*60</f>
      </c>
      <c r="L6" s="11">
        <f>J6/60</f>
      </c>
      <c r="M6" s="22">
        <v>3.048611111111111</v>
      </c>
      <c r="N6" s="11">
        <v>0.113</v>
      </c>
      <c r="O6" s="11">
        <f>N6*10</f>
      </c>
      <c r="P6" s="11">
        <f>O6/3</f>
      </c>
      <c r="Q6" s="11">
        <f>ABS(P7-P6)/ABS(L7-L6)</f>
      </c>
      <c r="R6" s="11">
        <f>ABS(LN(P7/P6))/ABS(LN(L7/L6))</f>
      </c>
      <c r="S6" s="11">
        <f>(LN(P7/P6))/(LN(L7/L6))</f>
      </c>
      <c r="T6" s="7"/>
      <c r="U6" s="1"/>
      <c r="V6" s="1"/>
    </row>
    <row x14ac:dyDescent="0.25" r="7" customHeight="1" ht="17.25">
      <c r="A7" s="12" t="s">
        <v>8</v>
      </c>
      <c r="B7" s="20"/>
      <c r="C7" s="7"/>
      <c r="D7" s="7"/>
      <c r="E7" s="1"/>
      <c r="F7" s="1"/>
      <c r="G7" s="1" t="s">
        <v>27</v>
      </c>
      <c r="H7" s="21" t="s">
        <v>28</v>
      </c>
      <c r="I7" s="22">
        <v>3.3333333333333335</v>
      </c>
      <c r="J7" s="23">
        <v>795</v>
      </c>
      <c r="K7" s="23">
        <f>J7*60</f>
      </c>
      <c r="L7" s="11">
        <f>J7/60</f>
      </c>
      <c r="M7" s="22">
        <v>3.0555555555555554</v>
      </c>
      <c r="N7" s="11">
        <v>0.86</v>
      </c>
      <c r="O7" s="11">
        <f>N7*20</f>
      </c>
      <c r="P7" s="11">
        <f>O7/3</f>
      </c>
      <c r="Q7" s="23">
        <f>ABS(P8-P7)/ABS(L8-L7)</f>
      </c>
      <c r="R7" s="23">
        <f>ABS(LN(P8/P7))/ABS(LN(L8/L7))</f>
      </c>
      <c r="S7" s="23">
        <f>(LN(P8/P7))/(LN(L8/L7))</f>
      </c>
      <c r="T7" s="7"/>
      <c r="U7" s="1"/>
      <c r="V7" s="1"/>
    </row>
    <row x14ac:dyDescent="0.25" r="8" customHeight="1" ht="17.25">
      <c r="A8" s="1"/>
      <c r="B8" s="8" t="s">
        <v>29</v>
      </c>
      <c r="C8" s="8" t="s">
        <v>30</v>
      </c>
      <c r="D8" s="8" t="s">
        <v>30</v>
      </c>
      <c r="E8" s="1"/>
      <c r="F8" s="1"/>
      <c r="G8" s="1" t="s">
        <v>31</v>
      </c>
      <c r="H8" s="21" t="s">
        <v>28</v>
      </c>
      <c r="I8" s="22">
        <v>3.3958333333333335</v>
      </c>
      <c r="J8" s="23">
        <v>885</v>
      </c>
      <c r="K8" s="23">
        <f>J8*60</f>
      </c>
      <c r="L8" s="11">
        <f>J8/60</f>
      </c>
      <c r="M8" s="22">
        <v>3.0555555555555554</v>
      </c>
      <c r="N8" s="11">
        <v>0.86</v>
      </c>
      <c r="O8" s="11">
        <f>N8*20</f>
      </c>
      <c r="P8" s="11">
        <f>O8/3</f>
      </c>
      <c r="Q8" s="11">
        <f>ABS(P9-P8)/ABS(L9-L8)</f>
      </c>
      <c r="R8" s="11">
        <f>ABS(LN(P9/P8))/ABS(LN(L9/L8))</f>
      </c>
      <c r="S8" s="11">
        <f>(LN(P9/P8))/(LN(L9/L8))</f>
      </c>
      <c r="T8" s="7"/>
      <c r="U8" s="1"/>
      <c r="V8" s="1"/>
    </row>
    <row x14ac:dyDescent="0.25" r="9" customHeight="1" ht="17.25">
      <c r="A9" s="10" t="s">
        <v>7</v>
      </c>
      <c r="B9" s="11">
        <v>1.0566</v>
      </c>
      <c r="C9" s="11">
        <v>1.0471</v>
      </c>
      <c r="D9" s="11">
        <v>1.0628</v>
      </c>
      <c r="E9" s="1"/>
      <c r="F9" s="1"/>
      <c r="G9" s="1" t="s">
        <v>32</v>
      </c>
      <c r="H9" s="21" t="s">
        <v>33</v>
      </c>
      <c r="I9" s="22">
        <v>3.4583333333333335</v>
      </c>
      <c r="J9" s="23">
        <v>975</v>
      </c>
      <c r="K9" s="23">
        <f>J9*60</f>
      </c>
      <c r="L9" s="11">
        <f>J9/60</f>
      </c>
      <c r="M9" s="22">
        <v>3.0555555555555554</v>
      </c>
      <c r="N9" s="11">
        <v>0.9</v>
      </c>
      <c r="O9" s="23">
        <f>N9*20</f>
      </c>
      <c r="P9" s="23">
        <f>O9/3</f>
      </c>
      <c r="Q9" s="11">
        <f>ABS(P10-P9)/ABS(L10-L9)</f>
      </c>
      <c r="R9" s="11">
        <f>ABS(LN(P10/P9))/ABS(LN(L10/L9))</f>
      </c>
      <c r="S9" s="11">
        <f>(LN(P10/P9))/(LN(L10/L9))</f>
      </c>
      <c r="T9" s="7"/>
      <c r="U9" s="1"/>
      <c r="V9" s="1"/>
    </row>
    <row x14ac:dyDescent="0.25" r="10" customHeight="1" ht="17.25">
      <c r="A10" s="12" t="s">
        <v>8</v>
      </c>
      <c r="B10" s="7"/>
      <c r="C10" s="7"/>
      <c r="D10" s="7"/>
      <c r="E10" s="1"/>
      <c r="F10" s="1"/>
      <c r="G10" s="1" t="s">
        <v>34</v>
      </c>
      <c r="H10" s="21" t="s">
        <v>28</v>
      </c>
      <c r="I10" s="22">
        <v>3.5208333333333335</v>
      </c>
      <c r="J10" s="23">
        <v>1065</v>
      </c>
      <c r="K10" s="23">
        <f>J10*60</f>
      </c>
      <c r="L10" s="11">
        <f>J10/60</f>
      </c>
      <c r="M10" s="24">
        <v>3.0694444444444446</v>
      </c>
      <c r="N10" s="11">
        <v>0.4785</v>
      </c>
      <c r="O10" s="11">
        <f>N10*40</f>
      </c>
      <c r="P10" s="11">
        <f>O10/3</f>
      </c>
      <c r="Q10" s="11">
        <f>ABS(P11-P10)/ABS(L11-L10)</f>
      </c>
      <c r="R10" s="11">
        <f>ABS(LN(P11/P10))/ABS(LN(L11/L10))</f>
      </c>
      <c r="S10" s="11">
        <f>(LN(P11/P10))/(LN(L11/L10))</f>
      </c>
      <c r="T10" s="7"/>
      <c r="U10" s="1"/>
      <c r="V10" s="1"/>
    </row>
    <row x14ac:dyDescent="0.25" r="11" customHeight="1" ht="17.25">
      <c r="A11" s="1"/>
      <c r="B11" s="7"/>
      <c r="C11" s="7"/>
      <c r="D11" s="7"/>
      <c r="E11" s="1"/>
      <c r="F11" s="1"/>
      <c r="G11" s="25" t="s">
        <v>35</v>
      </c>
      <c r="H11" s="21" t="s">
        <v>33</v>
      </c>
      <c r="I11" s="22">
        <v>3.5625</v>
      </c>
      <c r="J11" s="23">
        <v>1125</v>
      </c>
      <c r="K11" s="23">
        <f>J11*60</f>
      </c>
      <c r="L11" s="11">
        <f>J11/60</f>
      </c>
      <c r="M11" s="22">
        <v>3.0694444444444446</v>
      </c>
      <c r="N11" s="11">
        <v>0.465</v>
      </c>
      <c r="O11" s="11">
        <f>N11*40</f>
      </c>
      <c r="P11" s="11">
        <f>O11/3</f>
      </c>
      <c r="Q11" s="11">
        <f>ABS(P12-P11)/ABS(L12-L11)</f>
      </c>
      <c r="R11" s="11">
        <f>ABS(LN(P12/P11))/ABS(LN(L12/L11))</f>
      </c>
      <c r="S11" s="11">
        <f>(LN(P12/P11))/(LN(L12/L11))</f>
      </c>
      <c r="T11" s="7"/>
      <c r="U11" s="1"/>
      <c r="V11" s="1"/>
    </row>
    <row x14ac:dyDescent="0.25" r="12" customHeight="1" ht="17.25">
      <c r="A12" s="1"/>
      <c r="B12" s="8" t="s">
        <v>36</v>
      </c>
      <c r="C12" s="8" t="s">
        <v>37</v>
      </c>
      <c r="D12" s="8" t="s">
        <v>38</v>
      </c>
      <c r="E12" s="1"/>
      <c r="F12" s="1"/>
      <c r="G12" s="25" t="s">
        <v>39</v>
      </c>
      <c r="H12" s="21" t="s">
        <v>33</v>
      </c>
      <c r="I12" s="22">
        <v>3.6145833333333335</v>
      </c>
      <c r="J12" s="23">
        <v>1200</v>
      </c>
      <c r="K12" s="23">
        <f>J12*60</f>
      </c>
      <c r="L12" s="23">
        <f>J12/60</f>
      </c>
      <c r="M12" s="22">
        <v>3.0694444444444446</v>
      </c>
      <c r="N12" s="11">
        <v>0.45</v>
      </c>
      <c r="O12" s="23">
        <f>N12*40</f>
      </c>
      <c r="P12" s="23">
        <f>O12/3</f>
      </c>
      <c r="Q12" s="11">
        <f>ABS(P13-P12)/ABS(L13-L12)</f>
      </c>
      <c r="R12" s="11">
        <f>ABS(LN(P13/P12))/ABS(LN(L13/L12))</f>
      </c>
      <c r="S12" s="11">
        <f>(LN(P13/P12))/(LN(L13/L12))</f>
      </c>
      <c r="T12" s="23">
        <v>0</v>
      </c>
      <c r="U12" s="1"/>
      <c r="V12" s="1"/>
    </row>
    <row x14ac:dyDescent="0.25" r="13" customHeight="1" ht="17.25">
      <c r="A13" s="10" t="s">
        <v>7</v>
      </c>
      <c r="B13" s="11">
        <v>1.0576</v>
      </c>
      <c r="C13" s="11">
        <v>1.0472</v>
      </c>
      <c r="D13" s="11">
        <v>1.0573</v>
      </c>
      <c r="E13" s="1"/>
      <c r="F13" s="1"/>
      <c r="G13" s="1" t="s">
        <v>40</v>
      </c>
      <c r="H13" s="21" t="s">
        <v>33</v>
      </c>
      <c r="I13" s="22">
        <v>3.6458333333333335</v>
      </c>
      <c r="J13" s="23">
        <v>1245</v>
      </c>
      <c r="K13" s="23">
        <f>J13*60</f>
      </c>
      <c r="L13" s="11">
        <f>J13/60</f>
      </c>
      <c r="M13" s="22">
        <v>3.0694444444444446</v>
      </c>
      <c r="N13" s="11">
        <v>0.515</v>
      </c>
      <c r="O13" s="11">
        <f>N13*40</f>
      </c>
      <c r="P13" s="11">
        <f>O13/3</f>
      </c>
      <c r="Q13" s="11">
        <f>ABS(P14-P13)/ABS(L14-L13)</f>
      </c>
      <c r="R13" s="11">
        <f>ABS(LN(P14/P13))/ABS(LN(L14/L13))</f>
      </c>
      <c r="S13" s="11">
        <f>(LN(P14/P13))/(LN(L14/L13))</f>
      </c>
      <c r="T13" s="11">
        <v>-16.1</v>
      </c>
      <c r="U13" s="1"/>
      <c r="V13" s="1"/>
    </row>
    <row x14ac:dyDescent="0.25" r="14" customHeight="1" ht="17.25">
      <c r="A14" s="12" t="s">
        <v>8</v>
      </c>
      <c r="B14" s="7"/>
      <c r="C14" s="7"/>
      <c r="D14" s="7"/>
      <c r="E14" s="1"/>
      <c r="F14" s="1"/>
      <c r="G14" s="1" t="s">
        <v>41</v>
      </c>
      <c r="H14" s="21" t="s">
        <v>33</v>
      </c>
      <c r="I14" s="22">
        <v>3.6875</v>
      </c>
      <c r="J14" s="23">
        <v>1305</v>
      </c>
      <c r="K14" s="23">
        <f>J14*60</f>
      </c>
      <c r="L14" s="11">
        <f>J14/60</f>
      </c>
      <c r="M14" s="22">
        <v>3.0694444444444446</v>
      </c>
      <c r="N14" s="11">
        <v>0.54</v>
      </c>
      <c r="O14" s="11">
        <f>N14*40</f>
      </c>
      <c r="P14" s="11">
        <f>O14/3</f>
      </c>
      <c r="Q14" s="11">
        <f>ABS(P15-P14)/ABS(L15-L14)</f>
      </c>
      <c r="R14" s="11">
        <f>ABS(LN(P15/P14))/ABS(LN(L15/L14))</f>
      </c>
      <c r="S14" s="11">
        <f>(LN(P15/P14))/(LN(L15/L14))</f>
      </c>
      <c r="T14" s="11">
        <v>-20.3</v>
      </c>
      <c r="U14" s="1"/>
      <c r="V14" s="1"/>
    </row>
    <row x14ac:dyDescent="0.25" r="15" customHeight="1" ht="17.25">
      <c r="A15" s="1"/>
      <c r="B15" s="8" t="s">
        <v>42</v>
      </c>
      <c r="C15" s="8" t="s">
        <v>43</v>
      </c>
      <c r="D15" s="8" t="s">
        <v>44</v>
      </c>
      <c r="E15" s="1"/>
      <c r="F15" s="1"/>
      <c r="G15" s="1" t="s">
        <v>45</v>
      </c>
      <c r="H15" s="21" t="s">
        <v>33</v>
      </c>
      <c r="I15" s="22">
        <v>3.7291666666666665</v>
      </c>
      <c r="J15" s="23">
        <v>1365</v>
      </c>
      <c r="K15" s="23">
        <f>J15*60</f>
      </c>
      <c r="L15" s="11">
        <f>J15/60</f>
      </c>
      <c r="M15" s="22">
        <v>3.0694444444444446</v>
      </c>
      <c r="N15" s="11">
        <v>0.7</v>
      </c>
      <c r="O15" s="23">
        <f>N15*40</f>
      </c>
      <c r="P15" s="11">
        <f>O15/3</f>
      </c>
      <c r="Q15" s="11">
        <f>ABS(P16-P15)/ABS(L16-L15)</f>
      </c>
      <c r="R15" s="11">
        <f>ABS(LN(P16/P15))/ABS(LN(L16/L15))</f>
      </c>
      <c r="S15" s="11">
        <f>(LN(P16/P15))/(LN(L16/L15))</f>
      </c>
      <c r="T15" s="23">
        <v>-43</v>
      </c>
      <c r="U15" s="1"/>
      <c r="V15" s="1"/>
    </row>
    <row x14ac:dyDescent="0.25" r="16" customHeight="1" ht="17.25">
      <c r="A16" s="10" t="s">
        <v>7</v>
      </c>
      <c r="B16" s="11">
        <v>1.0536</v>
      </c>
      <c r="C16" s="11">
        <v>1.0531</v>
      </c>
      <c r="D16" s="11">
        <v>1.0528</v>
      </c>
      <c r="E16" s="1"/>
      <c r="F16" s="1"/>
      <c r="G16" s="1" t="s">
        <v>46</v>
      </c>
      <c r="H16" s="21" t="s">
        <v>33</v>
      </c>
      <c r="I16" s="22">
        <v>3.7708333333333335</v>
      </c>
      <c r="J16" s="23">
        <v>1710</v>
      </c>
      <c r="K16" s="23">
        <f>J16*60</f>
      </c>
      <c r="L16" s="11">
        <f>J16/60</f>
      </c>
      <c r="M16" s="22">
        <v>3.0694444444444446</v>
      </c>
      <c r="N16" s="11">
        <v>0.81</v>
      </c>
      <c r="O16" s="11">
        <f>N16*40</f>
      </c>
      <c r="P16" s="11">
        <f>O16/3</f>
      </c>
      <c r="Q16" s="11">
        <f>ABS(P17-P16)/ABS(L17-L16)</f>
      </c>
      <c r="R16" s="11">
        <f>ABS(LN(P17/P16))/ABS(LN(L17/L16))</f>
      </c>
      <c r="S16" s="11">
        <f>(LN(P17/P16))/(LN(L17/L16))</f>
      </c>
      <c r="T16" s="11">
        <v>-60.3</v>
      </c>
      <c r="U16" s="1"/>
      <c r="V16" s="1"/>
    </row>
    <row x14ac:dyDescent="0.25" r="17" customHeight="1" ht="17.25">
      <c r="A17" s="12" t="s">
        <v>8</v>
      </c>
      <c r="B17" s="7"/>
      <c r="C17" s="7"/>
      <c r="D17" s="7"/>
      <c r="E17" s="1"/>
      <c r="F17" s="1"/>
      <c r="G17" s="1" t="s">
        <v>47</v>
      </c>
      <c r="H17" s="21" t="s">
        <v>33</v>
      </c>
      <c r="I17" s="22">
        <v>3.8125</v>
      </c>
      <c r="J17" s="23">
        <v>1770</v>
      </c>
      <c r="K17" s="23">
        <f>J17*60</f>
      </c>
      <c r="L17" s="11">
        <f>J17/60</f>
      </c>
      <c r="M17" s="22">
        <v>3.0694444444444446</v>
      </c>
      <c r="N17" s="11">
        <v>0.928</v>
      </c>
      <c r="O17" s="11">
        <f>N17*40</f>
      </c>
      <c r="P17" s="11">
        <f>O17/3</f>
      </c>
      <c r="Q17" s="11">
        <f>ABS(P18-P17)/ABS(L18-L17)</f>
      </c>
      <c r="R17" s="11">
        <f>ABS(LN(P18/P17))/ABS(LN(L18/L17))</f>
      </c>
      <c r="S17" s="11">
        <f>(LN(P18/P17))/(LN(L18/L17))</f>
      </c>
      <c r="T17" s="11">
        <v>-87.9</v>
      </c>
      <c r="U17" s="1"/>
      <c r="V17" s="1"/>
    </row>
    <row x14ac:dyDescent="0.25" r="18" customHeight="1" ht="17.25">
      <c r="A18" s="1"/>
      <c r="B18" s="8" t="s">
        <v>48</v>
      </c>
      <c r="C18" s="8" t="s">
        <v>49</v>
      </c>
      <c r="D18" s="8" t="s">
        <v>50</v>
      </c>
      <c r="E18" s="1"/>
      <c r="F18" s="1"/>
      <c r="G18" s="1" t="s">
        <v>51</v>
      </c>
      <c r="H18" s="21" t="s">
        <v>52</v>
      </c>
      <c r="I18" s="22">
        <v>3.3229166666666665</v>
      </c>
      <c r="J18" s="23">
        <v>2505</v>
      </c>
      <c r="K18" s="23">
        <f>J18*60</f>
      </c>
      <c r="L18" s="11">
        <f>J18/60</f>
      </c>
      <c r="M18" s="22" t="s">
        <v>53</v>
      </c>
      <c r="N18" s="11">
        <v>0.56</v>
      </c>
      <c r="O18" s="11">
        <f>N18*160</f>
      </c>
      <c r="P18" s="11">
        <f>O18/3</f>
      </c>
      <c r="Q18" s="7"/>
      <c r="R18" s="7"/>
      <c r="S18" s="7"/>
      <c r="T18" s="23">
        <v>-442</v>
      </c>
      <c r="U18" s="1"/>
      <c r="V18" s="1"/>
    </row>
    <row x14ac:dyDescent="0.25" r="19" customHeight="1" ht="17.25">
      <c r="A19" s="10" t="s">
        <v>7</v>
      </c>
      <c r="B19" s="11">
        <v>1.0475</v>
      </c>
      <c r="C19" s="11">
        <v>1.0613</v>
      </c>
      <c r="D19" s="11">
        <v>1.0577</v>
      </c>
      <c r="E19" s="1"/>
      <c r="F19" s="1"/>
      <c r="G19" s="1"/>
      <c r="H19" s="4"/>
      <c r="I19" s="5"/>
      <c r="J19" s="6"/>
      <c r="K19" s="6"/>
      <c r="L19" s="7"/>
      <c r="M19" s="5"/>
      <c r="N19" s="7"/>
      <c r="O19" s="7"/>
      <c r="P19" s="7"/>
      <c r="Q19" s="7"/>
      <c r="R19" s="7"/>
      <c r="S19" s="7"/>
      <c r="T19" s="7"/>
      <c r="U19" s="1"/>
      <c r="V19" s="1"/>
    </row>
    <row x14ac:dyDescent="0.25" r="20" customHeight="1" ht="17.25">
      <c r="A20" s="12" t="s">
        <v>8</v>
      </c>
      <c r="B20" s="7"/>
      <c r="C20" s="7"/>
      <c r="D20" s="7"/>
      <c r="E20" s="1"/>
      <c r="F20" s="1"/>
      <c r="G20" s="1"/>
      <c r="H20" s="4"/>
      <c r="I20" s="5"/>
      <c r="J20" s="6"/>
      <c r="K20" s="6"/>
      <c r="L20" s="7"/>
      <c r="M20" s="5"/>
      <c r="N20" s="7"/>
      <c r="O20" s="7"/>
      <c r="P20" s="7"/>
      <c r="Q20" s="7"/>
      <c r="R20" s="7"/>
      <c r="S20" s="7"/>
      <c r="T20" s="7"/>
      <c r="U20" s="1"/>
      <c r="V20" s="1"/>
    </row>
    <row x14ac:dyDescent="0.25" r="21" customHeight="1" ht="17.25">
      <c r="A21" s="1"/>
      <c r="B21" s="8" t="s">
        <v>54</v>
      </c>
      <c r="C21" s="8" t="s">
        <v>55</v>
      </c>
      <c r="D21" s="8" t="s">
        <v>56</v>
      </c>
      <c r="E21" s="1"/>
      <c r="F21" s="1"/>
      <c r="G21" s="1" t="s">
        <v>57</v>
      </c>
      <c r="H21" s="26">
        <v>45121</v>
      </c>
      <c r="I21" s="5"/>
      <c r="J21" s="6"/>
      <c r="K21" s="6"/>
      <c r="L21" s="11">
        <f>J18/60</f>
      </c>
      <c r="M21" s="22" t="s">
        <v>58</v>
      </c>
      <c r="N21" s="11">
        <v>0.88</v>
      </c>
      <c r="O21" s="11">
        <f>N21*120</f>
      </c>
      <c r="P21" s="11">
        <f>O21/3</f>
      </c>
      <c r="Q21" s="7"/>
      <c r="R21" s="7"/>
      <c r="S21" s="7"/>
      <c r="T21" s="7"/>
      <c r="U21" s="1"/>
      <c r="V21" s="1"/>
    </row>
    <row x14ac:dyDescent="0.25" r="22" customHeight="1" ht="17.25">
      <c r="A22" s="10" t="s">
        <v>7</v>
      </c>
      <c r="B22" s="11">
        <v>1.0592</v>
      </c>
      <c r="C22" s="11">
        <v>1.0447</v>
      </c>
      <c r="D22" s="11">
        <v>1.0605</v>
      </c>
      <c r="E22" s="1"/>
      <c r="F22" s="1"/>
      <c r="G22" s="27" t="s">
        <v>59</v>
      </c>
      <c r="H22" s="28" t="s">
        <v>28</v>
      </c>
      <c r="I22" s="29">
        <v>3.5208333333333335</v>
      </c>
      <c r="J22" s="30">
        <v>1065</v>
      </c>
      <c r="K22" s="23">
        <f>J22*60</f>
      </c>
      <c r="L22" s="11">
        <f>J22/60</f>
      </c>
      <c r="M22" s="31">
        <v>3.0555555555555554</v>
      </c>
      <c r="N22" s="32">
        <v>0.837</v>
      </c>
      <c r="O22" s="32">
        <f>N22*20</f>
      </c>
      <c r="P22" s="32">
        <f>O22/3</f>
      </c>
      <c r="Q22" s="7"/>
      <c r="R22" s="7"/>
      <c r="S22" s="7"/>
      <c r="T22" s="7"/>
      <c r="U22" s="1"/>
      <c r="V22" s="1"/>
    </row>
    <row x14ac:dyDescent="0.25" r="23" customHeight="1" ht="17.25">
      <c r="A23" s="12" t="s">
        <v>8</v>
      </c>
      <c r="B23" s="7"/>
      <c r="C23" s="7"/>
      <c r="D23" s="7"/>
      <c r="E23" s="1"/>
      <c r="F23" s="1"/>
      <c r="G23" s="1"/>
      <c r="H23" s="4"/>
      <c r="I23" s="5"/>
      <c r="J23" s="6"/>
      <c r="K23" s="6"/>
      <c r="L23" s="7"/>
      <c r="M23" s="5"/>
      <c r="N23" s="7"/>
      <c r="O23" s="7"/>
      <c r="P23" s="7"/>
      <c r="Q23" s="7"/>
      <c r="R23" s="7"/>
      <c r="S23" s="7"/>
      <c r="T23" s="7"/>
      <c r="U23" s="1"/>
      <c r="V23" s="1"/>
    </row>
    <row x14ac:dyDescent="0.25" r="24" customHeight="1" ht="17.25">
      <c r="A24" s="1"/>
      <c r="B24" s="8" t="s">
        <v>60</v>
      </c>
      <c r="C24" s="8" t="s">
        <v>61</v>
      </c>
      <c r="D24" s="8" t="s">
        <v>62</v>
      </c>
      <c r="E24" s="1"/>
      <c r="F24" s="1"/>
      <c r="G24" s="1"/>
      <c r="H24" s="4"/>
      <c r="I24" s="5"/>
      <c r="J24" s="6"/>
      <c r="K24" s="6"/>
      <c r="L24" s="7"/>
      <c r="M24" s="5"/>
      <c r="N24" s="7"/>
      <c r="O24" s="7"/>
      <c r="P24" s="7"/>
      <c r="Q24" s="7"/>
      <c r="R24" s="7"/>
      <c r="S24" s="7"/>
      <c r="T24" s="7"/>
      <c r="U24" s="1"/>
      <c r="V24" s="1"/>
    </row>
    <row x14ac:dyDescent="0.25" r="25" customHeight="1" ht="17.25">
      <c r="A25" s="10" t="s">
        <v>7</v>
      </c>
      <c r="B25" s="11">
        <v>1.068</v>
      </c>
      <c r="C25" s="11">
        <v>1.0627</v>
      </c>
      <c r="D25" s="11">
        <v>1.0607</v>
      </c>
      <c r="E25" s="1"/>
      <c r="F25" s="1"/>
      <c r="G25" s="1"/>
      <c r="H25" s="4"/>
      <c r="I25" s="5"/>
      <c r="J25" s="6"/>
      <c r="K25" s="6"/>
      <c r="L25" s="7"/>
      <c r="M25" s="5"/>
      <c r="N25" s="7"/>
      <c r="O25" s="7"/>
      <c r="P25" s="7"/>
      <c r="Q25" s="7"/>
      <c r="R25" s="7"/>
      <c r="S25" s="7"/>
      <c r="T25" s="7"/>
      <c r="U25" s="1"/>
      <c r="V25" s="1"/>
    </row>
    <row x14ac:dyDescent="0.25" r="26" customHeight="1" ht="17.25">
      <c r="A26" s="12" t="s">
        <v>8</v>
      </c>
      <c r="B26" s="7"/>
      <c r="C26" s="7"/>
      <c r="D26" s="7"/>
      <c r="E26" s="1"/>
      <c r="F26" s="1"/>
      <c r="G26" s="1"/>
      <c r="H26" s="4"/>
      <c r="I26" s="5"/>
      <c r="J26" s="6"/>
      <c r="K26" s="6"/>
      <c r="L26" s="7"/>
      <c r="M26" s="5"/>
      <c r="N26" s="7"/>
      <c r="O26" s="7"/>
      <c r="P26" s="7"/>
      <c r="Q26" s="7"/>
      <c r="R26" s="7"/>
      <c r="S26" s="7"/>
      <c r="T26" s="7"/>
      <c r="U26" s="1"/>
      <c r="V26" s="1"/>
    </row>
    <row x14ac:dyDescent="0.25" r="27" customHeight="1" ht="17.25">
      <c r="A27" s="1"/>
      <c r="B27" s="8" t="s">
        <v>63</v>
      </c>
      <c r="C27" s="8" t="s">
        <v>64</v>
      </c>
      <c r="D27" s="8" t="s">
        <v>65</v>
      </c>
      <c r="E27" s="1"/>
      <c r="F27" s="1"/>
      <c r="G27" s="1"/>
      <c r="H27" s="4"/>
      <c r="I27" s="5"/>
      <c r="J27" s="6"/>
      <c r="K27" s="6"/>
      <c r="L27" s="7"/>
      <c r="M27" s="5"/>
      <c r="N27" s="7"/>
      <c r="O27" s="7"/>
      <c r="P27" s="7"/>
      <c r="Q27" s="7"/>
      <c r="R27" s="7"/>
      <c r="S27" s="7"/>
      <c r="T27" s="7"/>
      <c r="U27" s="1"/>
      <c r="V27" s="1"/>
    </row>
    <row x14ac:dyDescent="0.25" r="28" customHeight="1" ht="17.25">
      <c r="A28" s="10" t="s">
        <v>7</v>
      </c>
      <c r="B28" s="11">
        <v>1.0608</v>
      </c>
      <c r="C28" s="11">
        <v>1.0635</v>
      </c>
      <c r="D28" s="11">
        <v>1.048</v>
      </c>
      <c r="E28" s="1"/>
      <c r="F28" s="1"/>
      <c r="G28" s="1"/>
      <c r="H28" s="4"/>
      <c r="I28" s="5"/>
      <c r="J28" s="6"/>
      <c r="K28" s="6"/>
      <c r="L28" s="7"/>
      <c r="M28" s="5"/>
      <c r="N28" s="7"/>
      <c r="O28" s="7"/>
      <c r="P28" s="7"/>
      <c r="Q28" s="7"/>
      <c r="R28" s="7"/>
      <c r="S28" s="7"/>
      <c r="T28" s="7"/>
      <c r="U28" s="1"/>
      <c r="V28" s="1"/>
    </row>
    <row x14ac:dyDescent="0.25" r="29" customHeight="1" ht="17.25">
      <c r="A29" s="12" t="s">
        <v>8</v>
      </c>
      <c r="B29" s="7"/>
      <c r="C29" s="7"/>
      <c r="D29" s="7"/>
      <c r="E29" s="1"/>
      <c r="F29" s="1"/>
      <c r="G29" s="1"/>
      <c r="H29" s="4"/>
      <c r="I29" s="5"/>
      <c r="J29" s="6"/>
      <c r="K29" s="6"/>
      <c r="L29" s="7"/>
      <c r="M29" s="5"/>
      <c r="N29" s="7"/>
      <c r="O29" s="7"/>
      <c r="P29" s="7"/>
      <c r="Q29" s="7"/>
      <c r="R29" s="7"/>
      <c r="S29" s="7"/>
      <c r="T29" s="7"/>
      <c r="U29" s="1"/>
      <c r="V29" s="1"/>
    </row>
    <row x14ac:dyDescent="0.25" r="30" customHeight="1" ht="17.25">
      <c r="A30" s="1"/>
      <c r="B30" s="8" t="s">
        <v>66</v>
      </c>
      <c r="C30" s="8" t="s">
        <v>67</v>
      </c>
      <c r="D30" s="8" t="s">
        <v>68</v>
      </c>
      <c r="E30" s="1"/>
      <c r="F30" s="1"/>
      <c r="G30" s="1"/>
      <c r="H30" s="4"/>
      <c r="I30" s="5"/>
      <c r="J30" s="6"/>
      <c r="K30" s="6"/>
      <c r="L30" s="7"/>
      <c r="M30" s="22" t="s">
        <v>69</v>
      </c>
      <c r="N30" s="7"/>
      <c r="O30" s="7"/>
      <c r="P30" s="7"/>
      <c r="Q30" s="7"/>
      <c r="R30" s="7"/>
      <c r="S30" s="7"/>
      <c r="T30" s="7"/>
      <c r="U30" s="1"/>
      <c r="V30" s="1"/>
    </row>
    <row x14ac:dyDescent="0.25" r="31" customHeight="1" ht="17.25">
      <c r="A31" s="10" t="s">
        <v>7</v>
      </c>
      <c r="B31" s="11">
        <v>1.0712</v>
      </c>
      <c r="C31" s="11">
        <v>1.0642</v>
      </c>
      <c r="D31" s="11">
        <v>1.0578</v>
      </c>
      <c r="E31" s="1"/>
      <c r="F31" s="1"/>
      <c r="G31" s="1"/>
      <c r="H31" s="4"/>
      <c r="I31" s="5"/>
      <c r="J31" s="6"/>
      <c r="K31" s="6"/>
      <c r="L31" s="7"/>
      <c r="M31" s="22" t="s">
        <v>70</v>
      </c>
      <c r="N31" s="7"/>
      <c r="O31" s="7"/>
      <c r="P31" s="7"/>
      <c r="Q31" s="7"/>
      <c r="R31" s="7"/>
      <c r="S31" s="7"/>
      <c r="T31" s="7"/>
      <c r="U31" s="1"/>
      <c r="V31" s="1"/>
    </row>
    <row x14ac:dyDescent="0.25" r="32" customHeight="1" ht="17.25">
      <c r="A32" s="12" t="s">
        <v>8</v>
      </c>
      <c r="B32" s="7"/>
      <c r="C32" s="7"/>
      <c r="D32" s="7"/>
      <c r="E32" s="1"/>
      <c r="F32" s="1"/>
      <c r="G32" s="1" t="s">
        <v>71</v>
      </c>
      <c r="H32" s="21" t="s">
        <v>33</v>
      </c>
      <c r="I32" s="33">
        <v>3.6666666666666665</v>
      </c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11">
        <v>-23.7</v>
      </c>
      <c r="U32" s="1"/>
      <c r="V32" s="1"/>
    </row>
    <row x14ac:dyDescent="0.25" r="33" customHeight="1" ht="17.25">
      <c r="A33" s="1"/>
      <c r="B33" s="8" t="s">
        <v>72</v>
      </c>
      <c r="C33" s="8" t="s">
        <v>73</v>
      </c>
      <c r="D33" s="8" t="s">
        <v>74</v>
      </c>
      <c r="E33" s="1"/>
      <c r="F33" s="1"/>
      <c r="G33" s="1" t="s">
        <v>71</v>
      </c>
      <c r="H33" s="21" t="s">
        <v>33</v>
      </c>
      <c r="I33" s="22">
        <v>3.8333333333333335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11">
        <v>-96.7</v>
      </c>
      <c r="U33" s="1"/>
      <c r="V33" s="1"/>
    </row>
    <row x14ac:dyDescent="0.25" r="34" customHeight="1" ht="17.25">
      <c r="A34" s="10" t="s">
        <v>7</v>
      </c>
      <c r="B34" s="11">
        <v>1.0619</v>
      </c>
      <c r="C34" s="11">
        <v>1.0631</v>
      </c>
      <c r="D34" s="11">
        <v>1.0628</v>
      </c>
      <c r="E34" s="1"/>
      <c r="F34" s="1"/>
      <c r="G34" s="1"/>
      <c r="H34" s="4"/>
      <c r="I34" s="5"/>
      <c r="J34" s="6"/>
      <c r="K34" s="6"/>
      <c r="L34" s="7"/>
      <c r="M34" s="5"/>
      <c r="N34" s="7"/>
      <c r="O34" s="7"/>
      <c r="P34" s="7"/>
      <c r="Q34" s="7"/>
      <c r="R34" s="7"/>
      <c r="S34" s="7"/>
      <c r="T34" s="7"/>
      <c r="U34" s="1"/>
      <c r="V34" s="1"/>
    </row>
    <row x14ac:dyDescent="0.25" r="35" customHeight="1" ht="17.25">
      <c r="A35" s="12" t="s">
        <v>8</v>
      </c>
      <c r="B35" s="7"/>
      <c r="C35" s="7"/>
      <c r="D35" s="7"/>
      <c r="E35" s="1"/>
      <c r="F35" s="1"/>
      <c r="G35" s="1"/>
      <c r="H35" s="4"/>
      <c r="I35" s="5"/>
      <c r="J35" s="6"/>
      <c r="K35" s="6"/>
      <c r="L35" s="7"/>
      <c r="M35" s="5"/>
      <c r="N35" s="7"/>
      <c r="O35" s="7"/>
      <c r="P35" s="7"/>
      <c r="Q35" s="7"/>
      <c r="R35" s="7"/>
      <c r="S35" s="7"/>
      <c r="T35" s="7"/>
      <c r="U35" s="1"/>
      <c r="V35" s="1"/>
    </row>
    <row x14ac:dyDescent="0.25" r="36" customHeight="1" ht="17.25">
      <c r="A36" s="1"/>
      <c r="B36" s="8" t="s">
        <v>75</v>
      </c>
      <c r="C36" s="8" t="s">
        <v>76</v>
      </c>
      <c r="D36" s="8" t="s">
        <v>77</v>
      </c>
      <c r="E36" s="1"/>
      <c r="F36" s="1"/>
      <c r="G36" s="1"/>
      <c r="H36" s="4"/>
      <c r="I36" s="5"/>
      <c r="J36" s="6"/>
      <c r="K36" s="6"/>
      <c r="L36" s="7"/>
      <c r="M36" s="5"/>
      <c r="N36" s="7"/>
      <c r="O36" s="7"/>
      <c r="P36" s="7"/>
      <c r="Q36" s="7"/>
      <c r="R36" s="7"/>
      <c r="S36" s="7"/>
      <c r="T36" s="7"/>
      <c r="U36" s="1"/>
      <c r="V36" s="1"/>
    </row>
    <row x14ac:dyDescent="0.25" r="37" customHeight="1" ht="17.25">
      <c r="A37" s="10" t="s">
        <v>7</v>
      </c>
      <c r="B37" s="11">
        <v>1.0568</v>
      </c>
      <c r="C37" s="11">
        <v>1.0559</v>
      </c>
      <c r="D37" s="11">
        <v>1.0606</v>
      </c>
      <c r="E37" s="1"/>
      <c r="F37" s="1"/>
      <c r="G37" s="1"/>
      <c r="H37" s="4"/>
      <c r="I37" s="5"/>
      <c r="J37" s="6"/>
      <c r="K37" s="6"/>
      <c r="L37" s="7"/>
      <c r="M37" s="5"/>
      <c r="N37" s="7"/>
      <c r="O37" s="7"/>
      <c r="P37" s="7"/>
      <c r="Q37" s="7"/>
      <c r="R37" s="7"/>
      <c r="S37" s="7"/>
      <c r="T37" s="7"/>
      <c r="U37" s="1"/>
      <c r="V37" s="1"/>
    </row>
    <row x14ac:dyDescent="0.25" r="38" customHeight="1" ht="17.25">
      <c r="A38" s="12" t="s">
        <v>8</v>
      </c>
      <c r="B38" s="7"/>
      <c r="C38" s="7"/>
      <c r="D38" s="7"/>
      <c r="E38" s="1"/>
      <c r="F38" s="1"/>
      <c r="G38" s="1"/>
      <c r="H38" s="4"/>
      <c r="I38" s="5"/>
      <c r="J38" s="6"/>
      <c r="K38" s="6"/>
      <c r="L38" s="7"/>
      <c r="M38" s="5"/>
      <c r="N38" s="7"/>
      <c r="O38" s="7"/>
      <c r="P38" s="7"/>
      <c r="Q38" s="7"/>
      <c r="R38" s="7"/>
      <c r="S38" s="7"/>
      <c r="T38" s="7"/>
      <c r="U38" s="1"/>
      <c r="V38" s="1"/>
    </row>
    <row x14ac:dyDescent="0.25" r="39" customHeight="1" ht="17.25">
      <c r="A39" s="1"/>
      <c r="B39" s="8" t="s">
        <v>78</v>
      </c>
      <c r="C39" s="8" t="s">
        <v>79</v>
      </c>
      <c r="D39" s="8" t="s">
        <v>80</v>
      </c>
      <c r="E39" s="1"/>
      <c r="F39" s="1"/>
      <c r="G39" s="1"/>
      <c r="H39" s="4"/>
      <c r="I39" s="5"/>
      <c r="J39" s="6"/>
      <c r="K39" s="6"/>
      <c r="L39" s="7"/>
      <c r="M39" s="5"/>
      <c r="N39" s="7"/>
      <c r="O39" s="7"/>
      <c r="P39" s="7"/>
      <c r="Q39" s="7"/>
      <c r="R39" s="7"/>
      <c r="S39" s="7"/>
      <c r="T39" s="7"/>
      <c r="U39" s="1"/>
      <c r="V39" s="1"/>
    </row>
    <row x14ac:dyDescent="0.25" r="40" customHeight="1" ht="17.25">
      <c r="A40" s="10" t="s">
        <v>7</v>
      </c>
      <c r="B40" s="11">
        <v>1.0501</v>
      </c>
      <c r="C40" s="11">
        <v>1.0707</v>
      </c>
      <c r="D40" s="11">
        <v>1.0583</v>
      </c>
      <c r="E40" s="1"/>
      <c r="F40" s="1"/>
      <c r="G40" s="1"/>
      <c r="H40" s="4"/>
      <c r="I40" s="5"/>
      <c r="J40" s="6"/>
      <c r="K40" s="6"/>
      <c r="L40" s="7"/>
      <c r="M40" s="5"/>
      <c r="N40" s="7"/>
      <c r="O40" s="7"/>
      <c r="P40" s="7"/>
      <c r="Q40" s="7"/>
      <c r="R40" s="7"/>
      <c r="S40" s="7"/>
      <c r="T40" s="7"/>
      <c r="U40" s="1"/>
      <c r="V40" s="1"/>
    </row>
    <row x14ac:dyDescent="0.25" r="41" customHeight="1" ht="17.25">
      <c r="A41" s="12" t="s">
        <v>8</v>
      </c>
      <c r="B41" s="7"/>
      <c r="C41" s="7"/>
      <c r="D41" s="7"/>
      <c r="E41" s="1"/>
      <c r="F41" s="1"/>
      <c r="G41" s="1"/>
      <c r="H41" s="4"/>
      <c r="I41" s="5"/>
      <c r="J41" s="6"/>
      <c r="K41" s="6"/>
      <c r="L41" s="7"/>
      <c r="M41" s="5"/>
      <c r="N41" s="7"/>
      <c r="O41" s="7"/>
      <c r="P41" s="7"/>
      <c r="Q41" s="7"/>
      <c r="R41" s="7"/>
      <c r="S41" s="7"/>
      <c r="T41" s="7"/>
      <c r="U41" s="1"/>
      <c r="V41" s="1"/>
    </row>
    <row x14ac:dyDescent="0.25" r="42" customHeight="1" ht="17.25">
      <c r="A42" s="1"/>
      <c r="B42" s="8" t="s">
        <v>81</v>
      </c>
      <c r="C42" s="8" t="s">
        <v>82</v>
      </c>
      <c r="D42" s="8" t="s">
        <v>83</v>
      </c>
      <c r="E42" s="1"/>
      <c r="F42" s="1"/>
      <c r="G42" s="1"/>
      <c r="H42" s="4"/>
      <c r="I42" s="5"/>
      <c r="J42" s="6"/>
      <c r="K42" s="6"/>
      <c r="L42" s="7"/>
      <c r="M42" s="5"/>
      <c r="N42" s="7"/>
      <c r="O42" s="7"/>
      <c r="P42" s="7"/>
      <c r="Q42" s="7"/>
      <c r="R42" s="7"/>
      <c r="S42" s="7"/>
      <c r="T42" s="7"/>
      <c r="U42" s="1"/>
      <c r="V42" s="1"/>
    </row>
    <row x14ac:dyDescent="0.25" r="43" customHeight="1" ht="17.25">
      <c r="A43" s="10" t="s">
        <v>7</v>
      </c>
      <c r="B43" s="7"/>
      <c r="C43" s="7"/>
      <c r="D43" s="7"/>
      <c r="E43" s="1"/>
      <c r="F43" s="1"/>
      <c r="G43" s="1"/>
      <c r="H43" s="4"/>
      <c r="I43" s="5"/>
      <c r="J43" s="6"/>
      <c r="K43" s="6"/>
      <c r="L43" s="7"/>
      <c r="M43" s="5"/>
      <c r="N43" s="7"/>
      <c r="O43" s="7"/>
      <c r="P43" s="7"/>
      <c r="Q43" s="7"/>
      <c r="R43" s="7"/>
      <c r="S43" s="7"/>
      <c r="T43" s="7"/>
      <c r="U43" s="1"/>
      <c r="V43" s="1"/>
    </row>
    <row x14ac:dyDescent="0.25" r="44" customHeight="1" ht="17.25">
      <c r="A44" s="12" t="s">
        <v>8</v>
      </c>
      <c r="B44" s="7"/>
      <c r="C44" s="7"/>
      <c r="D44" s="7"/>
      <c r="E44" s="1"/>
      <c r="F44" s="1"/>
      <c r="G44" s="1"/>
      <c r="H44" s="4"/>
      <c r="I44" s="5"/>
      <c r="J44" s="6"/>
      <c r="K44" s="6"/>
      <c r="L44" s="7"/>
      <c r="M44" s="5"/>
      <c r="N44" s="7"/>
      <c r="O44" s="7"/>
      <c r="P44" s="7"/>
      <c r="Q44" s="7"/>
      <c r="R44" s="7"/>
      <c r="S44" s="7"/>
      <c r="T44" s="7"/>
      <c r="U44" s="1"/>
      <c r="V44" s="1"/>
    </row>
    <row x14ac:dyDescent="0.25" r="45" customHeight="1" ht="17.25">
      <c r="A45" s="1"/>
      <c r="B45" s="8" t="s">
        <v>84</v>
      </c>
      <c r="C45" s="8" t="s">
        <v>85</v>
      </c>
      <c r="D45" s="8" t="s">
        <v>86</v>
      </c>
      <c r="E45" s="1"/>
      <c r="F45" s="1"/>
      <c r="G45" s="1"/>
      <c r="H45" s="4"/>
      <c r="I45" s="5"/>
      <c r="J45" s="6"/>
      <c r="K45" s="6"/>
      <c r="L45" s="7"/>
      <c r="M45" s="5"/>
      <c r="N45" s="7"/>
      <c r="O45" s="7"/>
      <c r="P45" s="7"/>
      <c r="Q45" s="7"/>
      <c r="R45" s="7"/>
      <c r="S45" s="7"/>
      <c r="T45" s="7"/>
      <c r="U45" s="1"/>
      <c r="V4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BM</vt:lpstr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2023-07-25T11:44:58.748Z</dcterms:created>
  <dcterms:modified xsi:type="dcterms:W3CDTF">2023-07-25T11:44:58.748Z</dcterms:modified>
</cp:coreProperties>
</file>