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dxp2904\Downloads\Project_June_Ferm\hybrid-model-corynebacterium\data\batch_no2\raw data\"/>
    </mc:Choice>
  </mc:AlternateContent>
  <xr:revisionPtr revIDLastSave="0" documentId="13_ncr:1_{5878D4C1-616C-4953-8C02-AD88FDEC3FC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P22" i="2" s="1"/>
  <c r="L22" i="2"/>
  <c r="K22" i="2"/>
  <c r="O21" i="2"/>
  <c r="P21" i="2" s="1"/>
  <c r="L21" i="2"/>
  <c r="P18" i="2"/>
  <c r="O18" i="2"/>
  <c r="L18" i="2"/>
  <c r="K18" i="2"/>
  <c r="O17" i="2"/>
  <c r="P17" i="2" s="1"/>
  <c r="L17" i="2"/>
  <c r="K17" i="2"/>
  <c r="O16" i="2"/>
  <c r="P16" i="2" s="1"/>
  <c r="L16" i="2"/>
  <c r="K16" i="2"/>
  <c r="O15" i="2"/>
  <c r="P15" i="2" s="1"/>
  <c r="L15" i="2"/>
  <c r="K15" i="2"/>
  <c r="P14" i="2"/>
  <c r="O14" i="2"/>
  <c r="L14" i="2"/>
  <c r="K14" i="2"/>
  <c r="S13" i="2"/>
  <c r="P13" i="2"/>
  <c r="R13" i="2" s="1"/>
  <c r="O13" i="2"/>
  <c r="L13" i="2"/>
  <c r="K13" i="2"/>
  <c r="O12" i="2"/>
  <c r="P12" i="2" s="1"/>
  <c r="L12" i="2"/>
  <c r="K12" i="2"/>
  <c r="O11" i="2"/>
  <c r="P11" i="2" s="1"/>
  <c r="L11" i="2"/>
  <c r="K11" i="2"/>
  <c r="P10" i="2"/>
  <c r="S9" i="2" s="1"/>
  <c r="O10" i="2"/>
  <c r="L10" i="2"/>
  <c r="K10" i="2"/>
  <c r="O9" i="2"/>
  <c r="P9" i="2" s="1"/>
  <c r="L9" i="2"/>
  <c r="K9" i="2"/>
  <c r="O8" i="2"/>
  <c r="P8" i="2" s="1"/>
  <c r="L8" i="2"/>
  <c r="K8" i="2"/>
  <c r="O7" i="2"/>
  <c r="P7" i="2" s="1"/>
  <c r="L7" i="2"/>
  <c r="K7" i="2"/>
  <c r="P6" i="2"/>
  <c r="O6" i="2"/>
  <c r="L6" i="2"/>
  <c r="K6" i="2"/>
  <c r="L14" i="1"/>
  <c r="K14" i="1"/>
  <c r="J14" i="1"/>
  <c r="H14" i="1"/>
  <c r="G14" i="1"/>
  <c r="E14" i="1"/>
  <c r="F14" i="1" s="1"/>
  <c r="N13" i="1" s="1"/>
  <c r="C14" i="1"/>
  <c r="K13" i="1"/>
  <c r="L13" i="1" s="1"/>
  <c r="J13" i="1"/>
  <c r="G13" i="1"/>
  <c r="H13" i="1" s="1"/>
  <c r="E13" i="1"/>
  <c r="F13" i="1" s="1"/>
  <c r="C13" i="1"/>
  <c r="L12" i="1"/>
  <c r="K12" i="1"/>
  <c r="J12" i="1"/>
  <c r="G12" i="1"/>
  <c r="H12" i="1" s="1"/>
  <c r="O11" i="1" s="1"/>
  <c r="E12" i="1"/>
  <c r="F12" i="1" s="1"/>
  <c r="N11" i="1" s="1"/>
  <c r="C12" i="1"/>
  <c r="K11" i="1"/>
  <c r="L11" i="1" s="1"/>
  <c r="J11" i="1"/>
  <c r="G11" i="1"/>
  <c r="H11" i="1" s="1"/>
  <c r="O10" i="1" s="1"/>
  <c r="F11" i="1"/>
  <c r="E11" i="1"/>
  <c r="C11" i="1"/>
  <c r="L10" i="1"/>
  <c r="K10" i="1"/>
  <c r="J10" i="1"/>
  <c r="H10" i="1"/>
  <c r="G10" i="1"/>
  <c r="E10" i="1"/>
  <c r="F10" i="1" s="1"/>
  <c r="N9" i="1" s="1"/>
  <c r="C10" i="1"/>
  <c r="K9" i="1"/>
  <c r="L9" i="1" s="1"/>
  <c r="J9" i="1"/>
  <c r="G9" i="1"/>
  <c r="H9" i="1" s="1"/>
  <c r="E9" i="1"/>
  <c r="F9" i="1" s="1"/>
  <c r="N8" i="1" s="1"/>
  <c r="C9" i="1"/>
  <c r="L8" i="1"/>
  <c r="K8" i="1"/>
  <c r="J8" i="1"/>
  <c r="H8" i="1"/>
  <c r="F8" i="1"/>
  <c r="E8" i="1"/>
  <c r="C8" i="1"/>
  <c r="L7" i="1"/>
  <c r="K7" i="1"/>
  <c r="J7" i="1"/>
  <c r="H7" i="1"/>
  <c r="O6" i="1" s="1"/>
  <c r="F7" i="1"/>
  <c r="E7" i="1"/>
  <c r="C7" i="1"/>
  <c r="L6" i="1"/>
  <c r="K6" i="1"/>
  <c r="J6" i="1"/>
  <c r="H6" i="1"/>
  <c r="F6" i="1"/>
  <c r="E6" i="1"/>
  <c r="C6" i="1"/>
  <c r="O5" i="1"/>
  <c r="L5" i="1"/>
  <c r="K5" i="1"/>
  <c r="J5" i="1"/>
  <c r="H5" i="1"/>
  <c r="F5" i="1"/>
  <c r="E5" i="1"/>
  <c r="C5" i="1"/>
  <c r="O4" i="1"/>
  <c r="L4" i="1"/>
  <c r="K4" i="1"/>
  <c r="J4" i="1"/>
  <c r="H4" i="1"/>
  <c r="F4" i="1"/>
  <c r="E4" i="1"/>
  <c r="C4" i="1"/>
  <c r="O3" i="1"/>
  <c r="L3" i="1"/>
  <c r="K3" i="1"/>
  <c r="J3" i="1"/>
  <c r="H3" i="1"/>
  <c r="F3" i="1"/>
  <c r="E3" i="1"/>
  <c r="C3" i="1"/>
  <c r="O2" i="1"/>
  <c r="L2" i="1"/>
  <c r="K2" i="1"/>
  <c r="J2" i="1"/>
  <c r="H2" i="1"/>
  <c r="F2" i="1"/>
  <c r="E2" i="1"/>
  <c r="C2" i="1"/>
  <c r="S16" i="2" l="1"/>
  <c r="R16" i="2"/>
  <c r="Q16" i="2"/>
  <c r="R7" i="2"/>
  <c r="S7" i="2"/>
  <c r="Q7" i="2"/>
  <c r="N10" i="1"/>
  <c r="S14" i="2"/>
  <c r="Q14" i="2"/>
  <c r="R14" i="2"/>
  <c r="Q10" i="2"/>
  <c r="S10" i="2"/>
  <c r="R10" i="2"/>
  <c r="S8" i="2"/>
  <c r="R8" i="2"/>
  <c r="Q8" i="2"/>
  <c r="S17" i="2"/>
  <c r="N12" i="1"/>
  <c r="S15" i="2"/>
  <c r="R15" i="2"/>
  <c r="Q15" i="2"/>
  <c r="O8" i="1"/>
  <c r="O9" i="1"/>
  <c r="O12" i="1"/>
  <c r="O13" i="1"/>
  <c r="S6" i="2"/>
  <c r="R6" i="2"/>
  <c r="Q6" i="2"/>
  <c r="Q11" i="2"/>
  <c r="S12" i="2"/>
  <c r="R12" i="2"/>
  <c r="S11" i="2"/>
  <c r="R11" i="2"/>
  <c r="Q9" i="2"/>
  <c r="Q17" i="2"/>
  <c r="R9" i="2"/>
  <c r="R17" i="2"/>
  <c r="O7" i="1"/>
  <c r="Q13" i="2"/>
  <c r="Q12" i="2"/>
</calcChain>
</file>

<file path=xl/sharedStrings.xml><?xml version="1.0" encoding="utf-8"?>
<sst xmlns="http://schemas.openxmlformats.org/spreadsheetml/2006/main" count="142" uniqueCount="98">
  <si>
    <t xml:space="preserve">Batch phase start </t>
  </si>
  <si>
    <t>12.07.2023: 18:30</t>
  </si>
  <si>
    <t>start fed batch: 09:15</t>
  </si>
  <si>
    <t>end: 14/07, 07:45</t>
  </si>
  <si>
    <t>E1.1</t>
  </si>
  <si>
    <t>E1.2</t>
  </si>
  <si>
    <t>E1.3</t>
  </si>
  <si>
    <t xml:space="preserve">empty </t>
  </si>
  <si>
    <t>filled</t>
  </si>
  <si>
    <t>Eppi 2</t>
  </si>
  <si>
    <t>Eppi 2,2</t>
  </si>
  <si>
    <t>Eppi 2,3</t>
  </si>
  <si>
    <t xml:space="preserve">Sample </t>
  </si>
  <si>
    <t>date</t>
  </si>
  <si>
    <t>time</t>
  </si>
  <si>
    <t>process time (min)</t>
  </si>
  <si>
    <t>process time (sec)</t>
  </si>
  <si>
    <t>process time (st:min)</t>
  </si>
  <si>
    <t xml:space="preserve">dilution </t>
  </si>
  <si>
    <t>OD600_diluted</t>
  </si>
  <si>
    <t>OD600_</t>
  </si>
  <si>
    <t>BM(/3) g/l</t>
  </si>
  <si>
    <t>mu (no log)</t>
  </si>
  <si>
    <t>mu ( log)</t>
  </si>
  <si>
    <t xml:space="preserve">Scale (g) </t>
  </si>
  <si>
    <t>S1</t>
  </si>
  <si>
    <t>12/07,</t>
  </si>
  <si>
    <t xml:space="preserve">S2 </t>
  </si>
  <si>
    <t xml:space="preserve">13/07, </t>
  </si>
  <si>
    <t xml:space="preserve">Eppi 3.1 </t>
  </si>
  <si>
    <t>E3.2</t>
  </si>
  <si>
    <t>S3</t>
  </si>
  <si>
    <t>S4</t>
  </si>
  <si>
    <t>13/07,</t>
  </si>
  <si>
    <t>S5</t>
  </si>
  <si>
    <t>S6, start mu=0.15 (pumpe aus)</t>
  </si>
  <si>
    <t>E4.1</t>
  </si>
  <si>
    <t>E4.2</t>
  </si>
  <si>
    <t>E4.3</t>
  </si>
  <si>
    <t>S7, eig. Start von mu=0.15</t>
  </si>
  <si>
    <t>S8</t>
  </si>
  <si>
    <t>S9</t>
  </si>
  <si>
    <t>E5.1</t>
  </si>
  <si>
    <t>E5.2</t>
  </si>
  <si>
    <t>E5.3</t>
  </si>
  <si>
    <t>s10</t>
  </si>
  <si>
    <t>s11</t>
  </si>
  <si>
    <t>s12</t>
  </si>
  <si>
    <t>E6.1</t>
  </si>
  <si>
    <t>E6.2</t>
  </si>
  <si>
    <t>E6.3</t>
  </si>
  <si>
    <t>s13.1</t>
  </si>
  <si>
    <t>14/07,</t>
  </si>
  <si>
    <t>,01:160</t>
  </si>
  <si>
    <t>E7.1</t>
  </si>
  <si>
    <t>E7.2</t>
  </si>
  <si>
    <t>E7.3</t>
  </si>
  <si>
    <t>s13</t>
  </si>
  <si>
    <t>,01:120</t>
  </si>
  <si>
    <t>S5.1</t>
  </si>
  <si>
    <t>E8.1</t>
  </si>
  <si>
    <t>E8.2</t>
  </si>
  <si>
    <t>E8.3</t>
  </si>
  <si>
    <t>E9.1</t>
  </si>
  <si>
    <t>E9.2</t>
  </si>
  <si>
    <t>E9.3</t>
  </si>
  <si>
    <t>E10.1</t>
  </si>
  <si>
    <t>E10.2</t>
  </si>
  <si>
    <t>E10.3</t>
  </si>
  <si>
    <t xml:space="preserve">3975microliter </t>
  </si>
  <si>
    <t xml:space="preserve">and 25 microlizer </t>
  </si>
  <si>
    <t>scale measurement</t>
  </si>
  <si>
    <t>E11.1</t>
  </si>
  <si>
    <t>E11.2</t>
  </si>
  <si>
    <t>E11.3</t>
  </si>
  <si>
    <t>E12.1</t>
  </si>
  <si>
    <t>E12.2</t>
  </si>
  <si>
    <t>E12.3</t>
  </si>
  <si>
    <t>E13.1</t>
  </si>
  <si>
    <t>E13.2</t>
  </si>
  <si>
    <t>E13.3</t>
  </si>
  <si>
    <t>E14.1</t>
  </si>
  <si>
    <t>E14.2</t>
  </si>
  <si>
    <t>E14.3</t>
  </si>
  <si>
    <t>E15.1</t>
  </si>
  <si>
    <t>E.15.2</t>
  </si>
  <si>
    <t>E15.2</t>
  </si>
  <si>
    <t>time (min)</t>
  </si>
  <si>
    <t>time [h]</t>
  </si>
  <si>
    <t>BM (g/l)</t>
  </si>
  <si>
    <t xml:space="preserve"> Glucose feed (ml) </t>
  </si>
  <si>
    <t xml:space="preserve"> Glucose addition (g) </t>
  </si>
  <si>
    <t xml:space="preserve">Peak area </t>
  </si>
  <si>
    <t xml:space="preserve">concentration g/l </t>
  </si>
  <si>
    <t xml:space="preserve">1:10 concentration g/l </t>
  </si>
  <si>
    <t xml:space="preserve">1:1 concentration g/l </t>
  </si>
  <si>
    <t>Yxs</t>
  </si>
  <si>
    <t xml:space="preserve">qs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</si>
</sst>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E7E6E6"/>
      <name val="Calibri"/>
      <family val="2"/>
    </font>
    <font>
      <b/>
      <sz val="12"/>
      <color rgb="FFE7E6E6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FFD966"/>
      </patternFill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" fontId="0" fillId="0" borderId="0" xfId="0" applyNumberFormat="1" applyAlignment="1"/>
    <xf numFmtId="20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/>
    <xf numFmtId="4" fontId="2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" fontId="3" fillId="0" borderId="2" xfId="0" applyNumberFormat="1" applyFont="1" applyBorder="1" applyAlignment="1">
      <alignment horizontal="right"/>
    </xf>
    <xf numFmtId="0" fontId="3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1" fontId="1" fillId="5" borderId="1" xfId="0" applyNumberFormat="1" applyFont="1" applyFill="1" applyBorder="1" applyAlignment="1">
      <alignment horizontal="left"/>
    </xf>
    <xf numFmtId="20" fontId="1" fillId="5" borderId="1" xfId="0" applyNumberFormat="1" applyFont="1" applyFill="1" applyBorder="1" applyAlignment="1">
      <alignment horizontal="left"/>
    </xf>
    <xf numFmtId="3" fontId="3" fillId="5" borderId="1" xfId="0" applyNumberFormat="1" applyFont="1" applyFill="1" applyBorder="1" applyAlignment="1">
      <alignment horizontal="left"/>
    </xf>
    <xf numFmtId="4" fontId="3" fillId="5" borderId="1" xfId="0" applyNumberFormat="1" applyFont="1" applyFill="1" applyBorder="1" applyAlignment="1">
      <alignment horizontal="left"/>
    </xf>
    <xf numFmtId="4" fontId="1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64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left"/>
    </xf>
    <xf numFmtId="20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20" fontId="1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20" fontId="2" fillId="0" borderId="2" xfId="0" applyNumberFormat="1" applyFont="1" applyBorder="1" applyAlignment="1">
      <alignment horizontal="left"/>
    </xf>
    <xf numFmtId="16" fontId="3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" fontId="4" fillId="0" borderId="2" xfId="0" applyNumberFormat="1" applyFont="1" applyBorder="1" applyAlignment="1">
      <alignment horizontal="left"/>
    </xf>
    <xf numFmtId="20" fontId="4" fillId="0" borderId="2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20" fontId="5" fillId="0" borderId="2" xfId="0" applyNumberFormat="1" applyFont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20" fontId="3" fillId="0" borderId="2" xfId="0" applyNumberFormat="1" applyFont="1" applyBorder="1" applyAlignment="1">
      <alignment horizontal="left" wrapText="1"/>
    </xf>
    <xf numFmtId="0" fontId="0" fillId="0" borderId="0" xfId="0" applyAlignment="1"/>
    <xf numFmtId="4" fontId="0" fillId="0" borderId="0" xfId="0" applyNumberFormat="1" applyAlignment="1"/>
    <xf numFmtId="1" fontId="0" fillId="0" borderId="0" xfId="0" applyNumberFormat="1" applyAlignment="1"/>
    <xf numFmtId="20" fontId="0" fillId="0" borderId="0" xfId="0" applyNumberFormat="1" applyAlignment="1"/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2" xfId="0" applyNumberFormat="1" applyFont="1" applyFill="1" applyBorder="1" applyAlignment="1">
      <alignment horizontal="left"/>
    </xf>
    <xf numFmtId="4" fontId="2" fillId="0" borderId="2" xfId="0" applyNumberFormat="1" applyFont="1" applyFill="1" applyBorder="1" applyAlignment="1">
      <alignment horizontal="left"/>
    </xf>
    <xf numFmtId="4" fontId="6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25"/>
  <sheetViews>
    <sheetView tabSelected="1" workbookViewId="0">
      <selection activeCell="F11" sqref="F11"/>
    </sheetView>
  </sheetViews>
  <sheetFormatPr defaultRowHeight="14.5" x14ac:dyDescent="0.35"/>
  <cols>
    <col min="1" max="2" width="12.54296875" style="42" bestFit="1" customWidth="1"/>
    <col min="3" max="6" width="12.54296875" style="39" bestFit="1" customWidth="1"/>
    <col min="7" max="7" width="17" style="42" bestFit="1" customWidth="1"/>
    <col min="8" max="8" width="19.26953125" style="44" bestFit="1" customWidth="1"/>
    <col min="9" max="9" width="12.54296875" style="39" bestFit="1" customWidth="1"/>
    <col min="10" max="10" width="15.7265625" style="39" bestFit="1" customWidth="1"/>
    <col min="11" max="11" width="12.54296875" style="39" bestFit="1" customWidth="1"/>
    <col min="12" max="12" width="17.7265625" style="39" bestFit="1" customWidth="1"/>
    <col min="13" max="13" width="12.1796875" style="39" bestFit="1" customWidth="1"/>
    <col min="14" max="15" width="13.54296875" style="39" bestFit="1" customWidth="1"/>
  </cols>
  <sheetData>
    <row r="1" spans="1:15" ht="20.25" customHeight="1" x14ac:dyDescent="0.35">
      <c r="A1" s="45" t="s">
        <v>12</v>
      </c>
      <c r="B1" s="45" t="s">
        <v>87</v>
      </c>
      <c r="C1" s="46" t="s">
        <v>88</v>
      </c>
      <c r="D1" s="47" t="s">
        <v>19</v>
      </c>
      <c r="E1" s="47" t="s">
        <v>20</v>
      </c>
      <c r="F1" s="47" t="s">
        <v>89</v>
      </c>
      <c r="G1" s="48" t="s">
        <v>90</v>
      </c>
      <c r="H1" s="48" t="s">
        <v>91</v>
      </c>
      <c r="I1" s="46" t="s">
        <v>92</v>
      </c>
      <c r="J1" s="46" t="s">
        <v>93</v>
      </c>
      <c r="K1" s="46" t="s">
        <v>94</v>
      </c>
      <c r="L1" s="46" t="s">
        <v>95</v>
      </c>
      <c r="M1" s="47" t="s">
        <v>23</v>
      </c>
      <c r="N1" s="46" t="s">
        <v>96</v>
      </c>
      <c r="O1" s="46" t="s">
        <v>97</v>
      </c>
    </row>
    <row r="2" spans="1:15" ht="19.5" customHeight="1" x14ac:dyDescent="0.35">
      <c r="A2" s="23">
        <v>1</v>
      </c>
      <c r="B2" s="11">
        <v>45</v>
      </c>
      <c r="C2" s="11">
        <f t="shared" ref="C2:C14" si="0">B2/60</f>
        <v>0.75</v>
      </c>
      <c r="D2" s="11">
        <v>0.113</v>
      </c>
      <c r="E2" s="11">
        <f>D2*10</f>
        <v>1.1300000000000001</v>
      </c>
      <c r="F2" s="11">
        <f t="shared" ref="F2:F14" si="1">E2/3</f>
        <v>0.37666666666666671</v>
      </c>
      <c r="G2" s="11">
        <v>0</v>
      </c>
      <c r="H2" s="11">
        <f t="shared" ref="H2:H14" si="2">(G2/1000)*350</f>
        <v>0</v>
      </c>
      <c r="I2" s="11">
        <v>4.1769999999999996</v>
      </c>
      <c r="J2" s="11">
        <f t="shared" ref="J2:J14" si="3">(0.2354*I2)-0.544</f>
        <v>0.43926579999999982</v>
      </c>
      <c r="K2" s="11">
        <f t="shared" ref="K2:K14" si="4">I2*0.2267</f>
        <v>0.94692589999999999</v>
      </c>
      <c r="L2" s="11">
        <f t="shared" ref="L2:L14" si="5">K2*10</f>
        <v>9.4692589999999992</v>
      </c>
      <c r="M2" s="24">
        <v>0.94811821190016221</v>
      </c>
      <c r="N2" s="24">
        <v>0</v>
      </c>
      <c r="O2" s="24">
        <f t="shared" ref="O2:O13" si="6">(H3-H2)/(C3-C2)</f>
        <v>0</v>
      </c>
    </row>
    <row r="3" spans="1:15" ht="19.5" customHeight="1" x14ac:dyDescent="0.35">
      <c r="A3" s="23">
        <v>2</v>
      </c>
      <c r="B3" s="11">
        <v>765</v>
      </c>
      <c r="C3" s="11">
        <f t="shared" si="0"/>
        <v>12.75</v>
      </c>
      <c r="D3" s="11">
        <v>0.86</v>
      </c>
      <c r="E3" s="11">
        <f>D3*20</f>
        <v>17.2</v>
      </c>
      <c r="F3" s="11">
        <f t="shared" si="1"/>
        <v>5.7333333333333334</v>
      </c>
      <c r="G3" s="11">
        <v>0</v>
      </c>
      <c r="H3" s="11">
        <f t="shared" si="2"/>
        <v>0</v>
      </c>
      <c r="I3" s="11">
        <v>1.599</v>
      </c>
      <c r="J3" s="11">
        <f t="shared" si="3"/>
        <v>-0.16759540000000006</v>
      </c>
      <c r="K3" s="11">
        <f t="shared" si="4"/>
        <v>0.36249330000000002</v>
      </c>
      <c r="L3" s="11">
        <f t="shared" si="5"/>
        <v>3.6249330000000004</v>
      </c>
      <c r="M3" s="24">
        <v>0</v>
      </c>
      <c r="N3" s="24">
        <v>0</v>
      </c>
      <c r="O3" s="24">
        <f t="shared" si="6"/>
        <v>0</v>
      </c>
    </row>
    <row r="4" spans="1:15" ht="19.5" customHeight="1" x14ac:dyDescent="0.35">
      <c r="A4" s="23">
        <v>3</v>
      </c>
      <c r="B4" s="11">
        <v>855</v>
      </c>
      <c r="C4" s="11">
        <f t="shared" si="0"/>
        <v>14.25</v>
      </c>
      <c r="D4" s="11">
        <v>0.86</v>
      </c>
      <c r="E4" s="11">
        <f>D4*20</f>
        <v>17.2</v>
      </c>
      <c r="F4" s="11">
        <f t="shared" si="1"/>
        <v>5.7333333333333334</v>
      </c>
      <c r="G4" s="11">
        <v>0</v>
      </c>
      <c r="H4" s="11">
        <f t="shared" si="2"/>
        <v>0</v>
      </c>
      <c r="I4" s="11">
        <v>1.6040000000000001</v>
      </c>
      <c r="J4" s="11">
        <f t="shared" si="3"/>
        <v>-0.16641840000000002</v>
      </c>
      <c r="K4" s="11">
        <f t="shared" si="4"/>
        <v>0.36362680000000003</v>
      </c>
      <c r="L4" s="11">
        <f t="shared" si="5"/>
        <v>3.6362680000000003</v>
      </c>
      <c r="M4" s="24">
        <v>0.46941100422307619</v>
      </c>
      <c r="N4" s="24">
        <v>0</v>
      </c>
      <c r="O4" s="24">
        <f t="shared" si="6"/>
        <v>0</v>
      </c>
    </row>
    <row r="5" spans="1:15" ht="19.5" customHeight="1" x14ac:dyDescent="0.35">
      <c r="A5" s="23">
        <v>4</v>
      </c>
      <c r="B5" s="11">
        <v>946</v>
      </c>
      <c r="C5" s="11">
        <f t="shared" si="0"/>
        <v>15.766666666666667</v>
      </c>
      <c r="D5" s="11">
        <v>0.9</v>
      </c>
      <c r="E5" s="11">
        <f>D5*20</f>
        <v>18</v>
      </c>
      <c r="F5" s="11">
        <f t="shared" si="1"/>
        <v>6</v>
      </c>
      <c r="G5" s="11">
        <v>0</v>
      </c>
      <c r="H5" s="11">
        <f t="shared" si="2"/>
        <v>0</v>
      </c>
      <c r="I5" s="11">
        <v>1.639</v>
      </c>
      <c r="J5" s="11">
        <f t="shared" si="3"/>
        <v>-0.15817940000000003</v>
      </c>
      <c r="K5" s="11">
        <f t="shared" si="4"/>
        <v>0.37156130000000004</v>
      </c>
      <c r="L5" s="11">
        <f t="shared" si="5"/>
        <v>3.7156130000000003</v>
      </c>
      <c r="M5" s="24">
        <v>0.69551268349480699</v>
      </c>
      <c r="N5" s="24">
        <v>0</v>
      </c>
      <c r="O5" s="24">
        <f t="shared" si="6"/>
        <v>0</v>
      </c>
    </row>
    <row r="6" spans="1:15" ht="19.5" customHeight="1" x14ac:dyDescent="0.35">
      <c r="A6" s="23">
        <v>5</v>
      </c>
      <c r="B6" s="11">
        <v>1005</v>
      </c>
      <c r="C6" s="11">
        <f t="shared" si="0"/>
        <v>16.75</v>
      </c>
      <c r="D6" s="11">
        <v>0.47849999999999998</v>
      </c>
      <c r="E6" s="11">
        <f t="shared" ref="E6:E13" si="7">D6*40</f>
        <v>19.14</v>
      </c>
      <c r="F6" s="11">
        <f t="shared" si="1"/>
        <v>6.38</v>
      </c>
      <c r="G6" s="11">
        <v>0</v>
      </c>
      <c r="H6" s="11">
        <f t="shared" si="2"/>
        <v>0</v>
      </c>
      <c r="I6" s="11">
        <v>1.577</v>
      </c>
      <c r="J6" s="11">
        <f t="shared" si="3"/>
        <v>-0.17277420000000004</v>
      </c>
      <c r="K6" s="11">
        <f t="shared" si="4"/>
        <v>0.35750589999999999</v>
      </c>
      <c r="L6" s="11">
        <f t="shared" si="5"/>
        <v>3.575059</v>
      </c>
      <c r="M6" s="24">
        <v>0.52216249118444102</v>
      </c>
      <c r="N6" s="24">
        <v>0</v>
      </c>
      <c r="O6" s="24">
        <f t="shared" si="6"/>
        <v>0</v>
      </c>
    </row>
    <row r="7" spans="1:15" ht="19.5" customHeight="1" x14ac:dyDescent="0.35">
      <c r="A7" s="23">
        <v>6</v>
      </c>
      <c r="B7" s="11">
        <v>1095</v>
      </c>
      <c r="C7" s="11">
        <f t="shared" si="0"/>
        <v>18.25</v>
      </c>
      <c r="D7" s="11">
        <v>0.46500000000000002</v>
      </c>
      <c r="E7" s="11">
        <f t="shared" si="7"/>
        <v>18.600000000000001</v>
      </c>
      <c r="F7" s="11">
        <f t="shared" si="1"/>
        <v>6.2</v>
      </c>
      <c r="G7" s="11">
        <v>0</v>
      </c>
      <c r="H7" s="11">
        <f t="shared" si="2"/>
        <v>0</v>
      </c>
      <c r="I7" s="11">
        <v>1.5309999999999999</v>
      </c>
      <c r="J7" s="11">
        <f t="shared" si="3"/>
        <v>-0.18360260000000006</v>
      </c>
      <c r="K7" s="11">
        <f t="shared" si="4"/>
        <v>0.34707769999999999</v>
      </c>
      <c r="L7" s="11">
        <f t="shared" si="5"/>
        <v>3.470777</v>
      </c>
      <c r="M7" s="24">
        <v>0.50806591544134916</v>
      </c>
      <c r="N7" s="24">
        <v>0</v>
      </c>
      <c r="O7" s="24">
        <f t="shared" si="6"/>
        <v>0.28000000000000003</v>
      </c>
    </row>
    <row r="8" spans="1:15" ht="19.5" customHeight="1" x14ac:dyDescent="0.35">
      <c r="A8" s="23">
        <v>7</v>
      </c>
      <c r="B8" s="11">
        <v>1170</v>
      </c>
      <c r="C8" s="11">
        <f t="shared" si="0"/>
        <v>19.5</v>
      </c>
      <c r="D8" s="11">
        <v>0.45</v>
      </c>
      <c r="E8" s="11">
        <f t="shared" si="7"/>
        <v>18</v>
      </c>
      <c r="F8" s="11">
        <f t="shared" si="1"/>
        <v>6</v>
      </c>
      <c r="G8" s="11">
        <v>1</v>
      </c>
      <c r="H8" s="11">
        <f t="shared" si="2"/>
        <v>0.35000000000000003</v>
      </c>
      <c r="I8" s="11">
        <v>1.55</v>
      </c>
      <c r="J8" s="11">
        <f t="shared" si="3"/>
        <v>-0.17913000000000001</v>
      </c>
      <c r="K8" s="11">
        <f t="shared" si="4"/>
        <v>0.351385</v>
      </c>
      <c r="L8" s="11">
        <f t="shared" si="5"/>
        <v>3.5138500000000001</v>
      </c>
      <c r="M8" s="24">
        <v>3.6648942359366705</v>
      </c>
      <c r="N8" s="24">
        <f t="shared" ref="N8:N13" si="8">(F9-F8)/H8</f>
        <v>2.4761904761904772</v>
      </c>
      <c r="O8" s="24">
        <f t="shared" si="6"/>
        <v>3.02</v>
      </c>
    </row>
    <row r="9" spans="1:15" ht="19.5" customHeight="1" x14ac:dyDescent="0.35">
      <c r="A9" s="23">
        <v>8</v>
      </c>
      <c r="B9" s="11">
        <v>1275</v>
      </c>
      <c r="C9" s="11">
        <f t="shared" si="0"/>
        <v>21.25</v>
      </c>
      <c r="D9" s="11">
        <v>0.51500000000000001</v>
      </c>
      <c r="E9" s="11">
        <f t="shared" si="7"/>
        <v>20.6</v>
      </c>
      <c r="F9" s="11">
        <f t="shared" si="1"/>
        <v>6.8666666666666671</v>
      </c>
      <c r="G9" s="11">
        <f t="shared" ref="G9:G14" si="9">ABS(H20)</f>
        <v>16.100000000000001</v>
      </c>
      <c r="H9" s="11">
        <f t="shared" si="2"/>
        <v>5.6349999999999998</v>
      </c>
      <c r="I9" s="11">
        <v>1.3440000000000001</v>
      </c>
      <c r="J9" s="11">
        <f t="shared" si="3"/>
        <v>-0.2276224</v>
      </c>
      <c r="K9" s="11">
        <f t="shared" si="4"/>
        <v>0.30468480000000003</v>
      </c>
      <c r="L9" s="11">
        <f t="shared" si="5"/>
        <v>3.0468480000000002</v>
      </c>
      <c r="M9" s="24">
        <v>1.0071116579248927</v>
      </c>
      <c r="N9" s="24">
        <f t="shared" si="8"/>
        <v>5.9154096421177117E-2</v>
      </c>
      <c r="O9" s="24">
        <f t="shared" si="6"/>
        <v>1.4700000000000006</v>
      </c>
    </row>
    <row r="10" spans="1:15" ht="19.5" customHeight="1" x14ac:dyDescent="0.35">
      <c r="A10" s="23">
        <v>9</v>
      </c>
      <c r="B10" s="11">
        <v>1335</v>
      </c>
      <c r="C10" s="11">
        <f t="shared" si="0"/>
        <v>22.25</v>
      </c>
      <c r="D10" s="11">
        <v>0.54</v>
      </c>
      <c r="E10" s="11">
        <f t="shared" si="7"/>
        <v>21.6</v>
      </c>
      <c r="F10" s="11">
        <f t="shared" si="1"/>
        <v>7.2</v>
      </c>
      <c r="G10" s="11">
        <f t="shared" si="9"/>
        <v>20.3</v>
      </c>
      <c r="H10" s="11">
        <f t="shared" si="2"/>
        <v>7.1050000000000004</v>
      </c>
      <c r="I10" s="11">
        <v>1.6839999999999999</v>
      </c>
      <c r="J10" s="11">
        <f t="shared" si="3"/>
        <v>-0.14758640000000006</v>
      </c>
      <c r="K10" s="11">
        <f t="shared" si="4"/>
        <v>0.38176280000000001</v>
      </c>
      <c r="L10" s="11">
        <f t="shared" si="5"/>
        <v>3.817628</v>
      </c>
      <c r="M10" s="24">
        <v>5.7731520165793855</v>
      </c>
      <c r="N10" s="24">
        <f t="shared" si="8"/>
        <v>0.30025803424818209</v>
      </c>
      <c r="O10" s="24">
        <f t="shared" si="6"/>
        <v>7.9449999999999985</v>
      </c>
    </row>
    <row r="11" spans="1:15" ht="19.5" customHeight="1" x14ac:dyDescent="0.35">
      <c r="A11" s="23">
        <v>10</v>
      </c>
      <c r="B11" s="11">
        <v>1395</v>
      </c>
      <c r="C11" s="11">
        <f t="shared" si="0"/>
        <v>23.25</v>
      </c>
      <c r="D11" s="11">
        <v>0.7</v>
      </c>
      <c r="E11" s="11">
        <f t="shared" si="7"/>
        <v>28</v>
      </c>
      <c r="F11" s="11">
        <f t="shared" si="1"/>
        <v>9.3333333333333339</v>
      </c>
      <c r="G11" s="11">
        <f t="shared" si="9"/>
        <v>43</v>
      </c>
      <c r="H11" s="11">
        <f t="shared" si="2"/>
        <v>15.049999999999999</v>
      </c>
      <c r="I11" s="11">
        <v>1.4770000000000001</v>
      </c>
      <c r="J11" s="11">
        <f t="shared" si="3"/>
        <v>-0.19631419999999999</v>
      </c>
      <c r="K11" s="11">
        <f t="shared" si="4"/>
        <v>0.33483590000000002</v>
      </c>
      <c r="L11" s="11">
        <f t="shared" si="5"/>
        <v>3.3483590000000003</v>
      </c>
      <c r="M11" s="24">
        <v>0.64770834284972345</v>
      </c>
      <c r="N11" s="24">
        <f t="shared" si="8"/>
        <v>9.7452934662237117E-2</v>
      </c>
      <c r="O11" s="24">
        <f t="shared" si="6"/>
        <v>6.0550000000000015</v>
      </c>
    </row>
    <row r="12" spans="1:15" ht="19.5" customHeight="1" x14ac:dyDescent="0.35">
      <c r="A12" s="23">
        <v>11</v>
      </c>
      <c r="B12" s="11">
        <v>1455</v>
      </c>
      <c r="C12" s="11">
        <f t="shared" si="0"/>
        <v>24.25</v>
      </c>
      <c r="D12" s="11">
        <v>0.81</v>
      </c>
      <c r="E12" s="11">
        <f t="shared" si="7"/>
        <v>32.400000000000006</v>
      </c>
      <c r="F12" s="11">
        <f t="shared" si="1"/>
        <v>10.800000000000002</v>
      </c>
      <c r="G12" s="11">
        <f t="shared" si="9"/>
        <v>60.3</v>
      </c>
      <c r="H12" s="11">
        <f t="shared" si="2"/>
        <v>21.105</v>
      </c>
      <c r="I12" s="11">
        <v>1.6679999999999999</v>
      </c>
      <c r="J12" s="11">
        <f t="shared" si="3"/>
        <v>-0.15135280000000007</v>
      </c>
      <c r="K12" s="11">
        <f t="shared" si="4"/>
        <v>0.37813560000000002</v>
      </c>
      <c r="L12" s="11">
        <f t="shared" si="5"/>
        <v>3.7813560000000002</v>
      </c>
      <c r="M12" s="24">
        <v>3.9435362401171079</v>
      </c>
      <c r="N12" s="24">
        <f t="shared" si="8"/>
        <v>7.4547895443417778E-2</v>
      </c>
      <c r="O12" s="24">
        <f t="shared" si="6"/>
        <v>9.66</v>
      </c>
    </row>
    <row r="13" spans="1:15" ht="19.5" customHeight="1" x14ac:dyDescent="0.35">
      <c r="A13" s="23">
        <v>12</v>
      </c>
      <c r="B13" s="11">
        <v>1515</v>
      </c>
      <c r="C13" s="11">
        <f t="shared" si="0"/>
        <v>25.25</v>
      </c>
      <c r="D13" s="11">
        <v>0.92800000000000005</v>
      </c>
      <c r="E13" s="11">
        <f t="shared" si="7"/>
        <v>37.120000000000005</v>
      </c>
      <c r="F13" s="11">
        <f t="shared" si="1"/>
        <v>12.373333333333335</v>
      </c>
      <c r="G13" s="11">
        <f t="shared" si="9"/>
        <v>87.9</v>
      </c>
      <c r="H13" s="11">
        <f t="shared" si="2"/>
        <v>30.765000000000001</v>
      </c>
      <c r="I13" s="11">
        <v>1.829</v>
      </c>
      <c r="J13" s="11">
        <f t="shared" si="3"/>
        <v>-0.11345340000000004</v>
      </c>
      <c r="K13" s="11">
        <f t="shared" si="4"/>
        <v>0.41463430000000001</v>
      </c>
      <c r="L13" s="11">
        <f t="shared" si="5"/>
        <v>4.1463429999999999</v>
      </c>
      <c r="M13" s="24">
        <v>2.5372188316163391</v>
      </c>
      <c r="N13" s="24">
        <f t="shared" si="8"/>
        <v>0.56861151741697824</v>
      </c>
      <c r="O13" s="24">
        <f t="shared" si="6"/>
        <v>10.117142857142856</v>
      </c>
    </row>
    <row r="14" spans="1:15" ht="19.5" customHeight="1" x14ac:dyDescent="0.35">
      <c r="A14" s="23">
        <v>13</v>
      </c>
      <c r="B14" s="11">
        <v>2250</v>
      </c>
      <c r="C14" s="11">
        <f t="shared" si="0"/>
        <v>37.5</v>
      </c>
      <c r="D14" s="11">
        <v>0.56000000000000005</v>
      </c>
      <c r="E14" s="11">
        <f>D14*160</f>
        <v>89.600000000000009</v>
      </c>
      <c r="F14" s="11">
        <f t="shared" si="1"/>
        <v>29.866666666666671</v>
      </c>
      <c r="G14" s="11">
        <f t="shared" si="9"/>
        <v>442</v>
      </c>
      <c r="H14" s="11">
        <f t="shared" si="2"/>
        <v>154.69999999999999</v>
      </c>
      <c r="I14" s="11">
        <v>1.63</v>
      </c>
      <c r="J14" s="11">
        <f t="shared" si="3"/>
        <v>-0.16029800000000005</v>
      </c>
      <c r="K14" s="11">
        <f t="shared" si="4"/>
        <v>0.36952099999999999</v>
      </c>
      <c r="L14" s="11">
        <f t="shared" si="5"/>
        <v>3.6952099999999999</v>
      </c>
    </row>
    <row r="15" spans="1:15" ht="18.75" customHeight="1" x14ac:dyDescent="0.35">
      <c r="A15" s="6"/>
      <c r="B15" s="6"/>
      <c r="C15" s="7"/>
      <c r="D15" s="7"/>
      <c r="E15" s="7"/>
      <c r="F15" s="7"/>
      <c r="G15" s="6"/>
      <c r="H15" s="43"/>
      <c r="I15" s="7"/>
      <c r="J15" s="7"/>
      <c r="K15" s="7"/>
      <c r="L15" s="7"/>
      <c r="M15" s="7"/>
      <c r="N15" s="7"/>
      <c r="O15" s="7"/>
    </row>
    <row r="16" spans="1:15" ht="18.75" customHeight="1" x14ac:dyDescent="0.35">
      <c r="A16" s="6"/>
      <c r="B16" s="6"/>
      <c r="C16" s="7"/>
      <c r="D16" s="7"/>
      <c r="E16" s="7"/>
      <c r="F16" s="7"/>
      <c r="G16" s="6"/>
      <c r="H16" s="43"/>
      <c r="I16" s="7"/>
      <c r="J16" s="7"/>
      <c r="K16" s="7"/>
      <c r="L16" s="7"/>
      <c r="M16" s="7"/>
      <c r="N16" s="7"/>
      <c r="O16" s="7"/>
    </row>
    <row r="17" spans="1:15" ht="18.75" customHeight="1" x14ac:dyDescent="0.35">
      <c r="A17" s="6"/>
      <c r="B17" s="6"/>
      <c r="C17" s="7"/>
      <c r="D17" s="7"/>
      <c r="E17" s="7"/>
      <c r="F17" s="7"/>
      <c r="G17" s="6"/>
      <c r="H17" s="43"/>
      <c r="I17" s="7"/>
      <c r="J17" s="7"/>
      <c r="K17" s="7"/>
      <c r="L17" s="7"/>
      <c r="M17" s="7"/>
      <c r="N17" s="7"/>
      <c r="O17" s="7"/>
    </row>
    <row r="18" spans="1:15" ht="18.75" customHeight="1" x14ac:dyDescent="0.35">
      <c r="A18" s="6"/>
      <c r="B18" s="6"/>
      <c r="C18" s="7"/>
      <c r="D18" s="7"/>
      <c r="E18" s="7"/>
      <c r="F18" s="7"/>
      <c r="G18" s="6"/>
      <c r="H18" s="43"/>
      <c r="I18" s="7"/>
      <c r="J18" s="7"/>
      <c r="K18" s="7"/>
      <c r="L18" s="7"/>
      <c r="M18" s="7"/>
      <c r="N18" s="7"/>
      <c r="O18" s="7"/>
    </row>
    <row r="19" spans="1:15" ht="18.75" customHeight="1" x14ac:dyDescent="0.35">
      <c r="A19" s="6"/>
      <c r="B19" s="6"/>
      <c r="C19" s="7"/>
      <c r="D19" s="7"/>
      <c r="E19" s="7"/>
      <c r="F19" s="7"/>
      <c r="G19" s="6"/>
      <c r="H19" s="43"/>
      <c r="I19" s="7"/>
      <c r="J19" s="7"/>
      <c r="K19" s="7"/>
      <c r="L19" s="7"/>
      <c r="M19" s="7"/>
      <c r="N19" s="7"/>
      <c r="O19" s="7"/>
    </row>
    <row r="20" spans="1:15" ht="19.5" customHeight="1" x14ac:dyDescent="0.35">
      <c r="A20" s="6"/>
      <c r="B20" s="6"/>
      <c r="C20" s="7"/>
      <c r="D20" s="7"/>
      <c r="E20" s="7"/>
      <c r="F20" s="7"/>
      <c r="G20" s="6"/>
      <c r="H20" s="11">
        <v>-16.100000000000001</v>
      </c>
      <c r="I20" s="7"/>
      <c r="J20" s="7"/>
      <c r="K20" s="7"/>
      <c r="L20" s="7"/>
      <c r="M20" s="7"/>
      <c r="N20" s="7"/>
      <c r="O20" s="7"/>
    </row>
    <row r="21" spans="1:15" ht="19.5" customHeight="1" x14ac:dyDescent="0.35">
      <c r="A21" s="6"/>
      <c r="B21" s="6"/>
      <c r="C21" s="7"/>
      <c r="D21" s="7"/>
      <c r="E21" s="7"/>
      <c r="F21" s="7"/>
      <c r="G21" s="6"/>
      <c r="H21" s="11">
        <v>-20.3</v>
      </c>
      <c r="I21" s="7"/>
      <c r="J21" s="7"/>
      <c r="K21" s="7"/>
      <c r="L21" s="7"/>
      <c r="M21" s="7"/>
      <c r="N21" s="7"/>
      <c r="O21" s="7"/>
    </row>
    <row r="22" spans="1:15" ht="19.5" customHeight="1" x14ac:dyDescent="0.35">
      <c r="A22" s="6"/>
      <c r="B22" s="6"/>
      <c r="C22" s="7"/>
      <c r="D22" s="7"/>
      <c r="E22" s="7"/>
      <c r="F22" s="7"/>
      <c r="G22" s="6"/>
      <c r="H22" s="23">
        <v>-43</v>
      </c>
      <c r="I22" s="7"/>
      <c r="J22" s="7"/>
      <c r="K22" s="7"/>
      <c r="L22" s="7"/>
      <c r="M22" s="7"/>
      <c r="N22" s="7"/>
      <c r="O22" s="7"/>
    </row>
    <row r="23" spans="1:15" ht="19.5" customHeight="1" x14ac:dyDescent="0.35">
      <c r="A23" s="6"/>
      <c r="B23" s="6"/>
      <c r="C23" s="7"/>
      <c r="D23" s="7"/>
      <c r="E23" s="7"/>
      <c r="F23" s="7"/>
      <c r="G23" s="6"/>
      <c r="H23" s="11">
        <v>-60.3</v>
      </c>
      <c r="I23" s="7"/>
      <c r="J23" s="7"/>
      <c r="K23" s="7"/>
      <c r="L23" s="7"/>
      <c r="M23" s="7"/>
      <c r="N23" s="7"/>
      <c r="O23" s="7"/>
    </row>
    <row r="24" spans="1:15" ht="17.25" customHeight="1" x14ac:dyDescent="0.35">
      <c r="A24" s="6"/>
      <c r="B24" s="6"/>
      <c r="C24" s="7"/>
      <c r="D24" s="7"/>
      <c r="E24" s="7"/>
      <c r="F24" s="7"/>
      <c r="G24" s="6"/>
      <c r="H24" s="11">
        <v>-87.9</v>
      </c>
      <c r="I24" s="7"/>
      <c r="J24" s="7"/>
      <c r="K24" s="7"/>
      <c r="L24" s="7"/>
      <c r="M24" s="7"/>
      <c r="N24" s="7"/>
      <c r="O24" s="7"/>
    </row>
    <row r="25" spans="1:15" ht="17.25" customHeight="1" x14ac:dyDescent="0.35">
      <c r="A25" s="6"/>
      <c r="B25" s="6"/>
      <c r="C25" s="7"/>
      <c r="D25" s="7"/>
      <c r="E25" s="7"/>
      <c r="F25" s="7"/>
      <c r="G25" s="6"/>
      <c r="H25" s="23">
        <v>-442</v>
      </c>
      <c r="I25" s="7"/>
      <c r="J25" s="7"/>
      <c r="K25" s="7"/>
      <c r="L25" s="7"/>
      <c r="M25" s="7"/>
      <c r="N25" s="7"/>
      <c r="O25" s="7"/>
    </row>
  </sheetData>
  <pageMargins left="0.7" right="0.7" top="0.75" bottom="0.75" header="0.3" footer="0.3"/>
  <headerFooter>
    <oddHeader>&amp;C&amp;"Calibri"&amp;10&amp;K000000 Public&amp;1#_x000D_</oddHeader>
    <oddFooter>&amp;C_x000D_&amp;1#&amp;"Calibri"&amp;10&amp;K000000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45"/>
  <sheetViews>
    <sheetView workbookViewId="0"/>
  </sheetViews>
  <sheetFormatPr defaultRowHeight="14.5" x14ac:dyDescent="0.35"/>
  <cols>
    <col min="1" max="1" width="12.54296875" style="38" bestFit="1" customWidth="1"/>
    <col min="2" max="2" width="16.26953125" style="39" bestFit="1" customWidth="1"/>
    <col min="3" max="3" width="12.26953125" style="39" bestFit="1" customWidth="1"/>
    <col min="4" max="4" width="19.7265625" style="39" bestFit="1" customWidth="1"/>
    <col min="5" max="6" width="12.54296875" style="38" bestFit="1" customWidth="1"/>
    <col min="7" max="7" width="14.7265625" style="38" bestFit="1" customWidth="1"/>
    <col min="8" max="8" width="16.81640625" style="40" bestFit="1" customWidth="1"/>
    <col min="9" max="9" width="16.26953125" style="41" bestFit="1" customWidth="1"/>
    <col min="10" max="10" width="16.81640625" style="42" bestFit="1" customWidth="1"/>
    <col min="11" max="11" width="16.26953125" style="42" bestFit="1" customWidth="1"/>
    <col min="12" max="12" width="18.81640625" style="39" bestFit="1" customWidth="1"/>
    <col min="13" max="13" width="12.54296875" style="41" bestFit="1" customWidth="1"/>
    <col min="14" max="14" width="13.81640625" style="39" bestFit="1" customWidth="1"/>
    <col min="15" max="20" width="12.54296875" style="39" bestFit="1" customWidth="1"/>
    <col min="21" max="22" width="12.54296875" style="38" bestFit="1" customWidth="1"/>
  </cols>
  <sheetData>
    <row r="1" spans="1:22" ht="17.25" customHeight="1" x14ac:dyDescent="0.35">
      <c r="A1" s="1"/>
      <c r="B1" s="2" t="s">
        <v>0</v>
      </c>
      <c r="C1" s="2" t="s">
        <v>1</v>
      </c>
      <c r="D1" s="2" t="s">
        <v>2</v>
      </c>
      <c r="E1" s="3"/>
      <c r="F1" s="3" t="s">
        <v>3</v>
      </c>
      <c r="G1" s="1"/>
      <c r="H1" s="4"/>
      <c r="I1" s="5"/>
      <c r="J1" s="6"/>
      <c r="K1" s="6"/>
      <c r="L1" s="7"/>
      <c r="M1" s="5"/>
      <c r="N1" s="7"/>
      <c r="O1" s="7"/>
      <c r="P1" s="7"/>
      <c r="Q1" s="7"/>
      <c r="R1" s="7"/>
      <c r="S1" s="7"/>
      <c r="T1" s="7"/>
      <c r="U1" s="1"/>
      <c r="V1" s="1"/>
    </row>
    <row r="2" spans="1:22" ht="17.25" customHeight="1" x14ac:dyDescent="0.35">
      <c r="A2" s="1"/>
      <c r="B2" s="8" t="s">
        <v>4</v>
      </c>
      <c r="C2" s="8" t="s">
        <v>5</v>
      </c>
      <c r="D2" s="8" t="s">
        <v>6</v>
      </c>
      <c r="E2" s="1"/>
      <c r="F2" s="1"/>
      <c r="G2" s="1"/>
      <c r="H2" s="4"/>
      <c r="I2" s="5"/>
      <c r="J2" s="6"/>
      <c r="K2" s="6"/>
      <c r="L2" s="7"/>
      <c r="M2" s="5"/>
      <c r="N2" s="7"/>
      <c r="O2" s="9"/>
      <c r="P2" s="7"/>
      <c r="Q2" s="7"/>
      <c r="R2" s="7"/>
      <c r="S2" s="7"/>
      <c r="T2" s="7"/>
      <c r="U2" s="1"/>
      <c r="V2" s="1"/>
    </row>
    <row r="3" spans="1:22" ht="17.25" customHeight="1" x14ac:dyDescent="0.35">
      <c r="A3" s="10" t="s">
        <v>7</v>
      </c>
      <c r="B3" s="11">
        <v>1.0468999999999999</v>
      </c>
      <c r="C3" s="11">
        <v>1.0497000000000001</v>
      </c>
      <c r="D3" s="11">
        <v>1.0603</v>
      </c>
      <c r="E3" s="1"/>
      <c r="F3" s="1"/>
      <c r="G3" s="1"/>
      <c r="H3" s="4"/>
      <c r="I3" s="5"/>
      <c r="J3" s="6"/>
      <c r="K3" s="6"/>
      <c r="L3" s="7"/>
      <c r="M3" s="5"/>
      <c r="N3" s="7"/>
      <c r="O3" s="9"/>
      <c r="P3" s="7"/>
      <c r="Q3" s="7"/>
      <c r="R3" s="7"/>
      <c r="S3" s="7"/>
      <c r="T3" s="7"/>
      <c r="U3" s="1"/>
      <c r="V3" s="1"/>
    </row>
    <row r="4" spans="1:22" ht="17.25" customHeight="1" x14ac:dyDescent="0.35">
      <c r="A4" s="12" t="s">
        <v>8</v>
      </c>
      <c r="B4" s="7"/>
      <c r="C4" s="7"/>
      <c r="D4" s="7"/>
      <c r="E4" s="1"/>
      <c r="F4" s="1"/>
      <c r="G4" s="1"/>
      <c r="H4" s="4"/>
      <c r="I4" s="5"/>
      <c r="J4" s="6"/>
      <c r="K4" s="6"/>
      <c r="L4" s="7"/>
      <c r="M4" s="5"/>
      <c r="N4" s="7"/>
      <c r="O4" s="9"/>
      <c r="P4" s="7"/>
      <c r="Q4" s="7"/>
      <c r="R4" s="7"/>
      <c r="S4" s="7"/>
      <c r="T4" s="7"/>
      <c r="U4" s="1"/>
      <c r="V4" s="1"/>
    </row>
    <row r="5" spans="1:22" ht="17.25" customHeight="1" x14ac:dyDescent="0.35">
      <c r="A5" s="1"/>
      <c r="B5" s="8" t="s">
        <v>9</v>
      </c>
      <c r="C5" s="8" t="s">
        <v>10</v>
      </c>
      <c r="D5" s="8" t="s">
        <v>11</v>
      </c>
      <c r="E5" s="1"/>
      <c r="F5" s="1"/>
      <c r="G5" s="13" t="s">
        <v>12</v>
      </c>
      <c r="H5" s="14" t="s">
        <v>13</v>
      </c>
      <c r="I5" s="15" t="s">
        <v>14</v>
      </c>
      <c r="J5" s="16" t="s">
        <v>15</v>
      </c>
      <c r="K5" s="16" t="s">
        <v>16</v>
      </c>
      <c r="L5" s="17" t="s">
        <v>17</v>
      </c>
      <c r="M5" s="15" t="s">
        <v>18</v>
      </c>
      <c r="N5" s="18" t="s">
        <v>19</v>
      </c>
      <c r="O5" s="18" t="s">
        <v>20</v>
      </c>
      <c r="P5" s="18" t="s">
        <v>21</v>
      </c>
      <c r="Q5" s="18" t="s">
        <v>22</v>
      </c>
      <c r="R5" s="18" t="s">
        <v>23</v>
      </c>
      <c r="S5" s="18"/>
      <c r="T5" s="18" t="s">
        <v>24</v>
      </c>
      <c r="U5" s="13"/>
      <c r="V5" s="19"/>
    </row>
    <row r="6" spans="1:22" ht="17.25" customHeight="1" x14ac:dyDescent="0.35">
      <c r="A6" s="10" t="s">
        <v>7</v>
      </c>
      <c r="B6" s="20">
        <v>1.06</v>
      </c>
      <c r="C6" s="11">
        <v>1.0609999999999999</v>
      </c>
      <c r="D6" s="11">
        <v>1.0630999999999999</v>
      </c>
      <c r="E6" s="1"/>
      <c r="F6" s="1"/>
      <c r="G6" s="1" t="s">
        <v>25</v>
      </c>
      <c r="H6" s="21" t="s">
        <v>26</v>
      </c>
      <c r="I6" s="22">
        <v>2.8125</v>
      </c>
      <c r="J6" s="23">
        <v>45</v>
      </c>
      <c r="K6" s="23">
        <f t="shared" ref="K6:K18" si="0">J6*60</f>
        <v>2700</v>
      </c>
      <c r="L6" s="11">
        <f t="shared" ref="L6:L18" si="1">J6/60</f>
        <v>0.75</v>
      </c>
      <c r="M6" s="22">
        <v>2.0486111111111112</v>
      </c>
      <c r="N6" s="11">
        <v>0.113</v>
      </c>
      <c r="O6" s="11">
        <f>N6*10</f>
        <v>1.1300000000000001</v>
      </c>
      <c r="P6" s="11">
        <f t="shared" ref="P6:P18" si="2">O6/3</f>
        <v>0.37666666666666671</v>
      </c>
      <c r="Q6" s="24">
        <f t="shared" ref="Q6:Q17" si="3">ABS(P7-P6)/ABS(L7-L6)</f>
        <v>0.42853333333333332</v>
      </c>
      <c r="R6" s="24">
        <f t="shared" ref="R6:R17" si="4">ABS(LN(P7/P6))/ABS(LN(L7/L6))</f>
        <v>0.94811821190016221</v>
      </c>
      <c r="S6" s="24">
        <f t="shared" ref="S6:S17" si="5">(LN(P7/P6))/(LN(L7/L6))</f>
        <v>0.94811821190016221</v>
      </c>
      <c r="T6" s="7"/>
      <c r="U6" s="1"/>
      <c r="V6" s="1"/>
    </row>
    <row r="7" spans="1:22" ht="17.25" customHeight="1" x14ac:dyDescent="0.35">
      <c r="A7" s="12" t="s">
        <v>8</v>
      </c>
      <c r="B7" s="20"/>
      <c r="C7" s="7"/>
      <c r="D7" s="7"/>
      <c r="E7" s="1"/>
      <c r="F7" s="1"/>
      <c r="G7" s="1" t="s">
        <v>27</v>
      </c>
      <c r="H7" s="25" t="s">
        <v>28</v>
      </c>
      <c r="I7" s="22">
        <v>2.333333333333333</v>
      </c>
      <c r="J7" s="23">
        <v>795</v>
      </c>
      <c r="K7" s="23">
        <f t="shared" si="0"/>
        <v>47700</v>
      </c>
      <c r="L7" s="11">
        <f t="shared" si="1"/>
        <v>13.25</v>
      </c>
      <c r="M7" s="22">
        <v>2.0555555555555554</v>
      </c>
      <c r="N7" s="11">
        <v>0.86</v>
      </c>
      <c r="O7" s="11">
        <f>N7*20</f>
        <v>17.2</v>
      </c>
      <c r="P7" s="11">
        <f t="shared" si="2"/>
        <v>5.7333333333333334</v>
      </c>
      <c r="Q7" s="26">
        <f t="shared" si="3"/>
        <v>0</v>
      </c>
      <c r="R7" s="26">
        <f t="shared" si="4"/>
        <v>0</v>
      </c>
      <c r="S7" s="26">
        <f t="shared" si="5"/>
        <v>0</v>
      </c>
      <c r="T7" s="7"/>
      <c r="U7" s="1"/>
      <c r="V7" s="1"/>
    </row>
    <row r="8" spans="1:22" ht="17.25" customHeight="1" x14ac:dyDescent="0.35">
      <c r="A8" s="1"/>
      <c r="B8" s="8" t="s">
        <v>29</v>
      </c>
      <c r="C8" s="8" t="s">
        <v>30</v>
      </c>
      <c r="D8" s="8" t="s">
        <v>30</v>
      </c>
      <c r="E8" s="1"/>
      <c r="F8" s="1"/>
      <c r="G8" s="1" t="s">
        <v>31</v>
      </c>
      <c r="H8" s="25" t="s">
        <v>28</v>
      </c>
      <c r="I8" s="22">
        <v>2.395833333333333</v>
      </c>
      <c r="J8" s="23">
        <v>885</v>
      </c>
      <c r="K8" s="23">
        <f t="shared" si="0"/>
        <v>53100</v>
      </c>
      <c r="L8" s="11">
        <f t="shared" si="1"/>
        <v>14.75</v>
      </c>
      <c r="M8" s="22">
        <v>2.0555555555555554</v>
      </c>
      <c r="N8" s="11">
        <v>0.86</v>
      </c>
      <c r="O8" s="11">
        <f>N8*20</f>
        <v>17.2</v>
      </c>
      <c r="P8" s="11">
        <f t="shared" si="2"/>
        <v>5.7333333333333334</v>
      </c>
      <c r="Q8" s="24">
        <f t="shared" si="3"/>
        <v>0.17777777777777773</v>
      </c>
      <c r="R8" s="24">
        <f t="shared" si="4"/>
        <v>0.46941100422307619</v>
      </c>
      <c r="S8" s="24">
        <f t="shared" si="5"/>
        <v>0.46941100422307619</v>
      </c>
      <c r="T8" s="7"/>
      <c r="U8" s="1"/>
      <c r="V8" s="1"/>
    </row>
    <row r="9" spans="1:22" ht="17.25" customHeight="1" x14ac:dyDescent="0.35">
      <c r="A9" s="10" t="s">
        <v>7</v>
      </c>
      <c r="B9" s="11">
        <v>1.0566</v>
      </c>
      <c r="C9" s="11">
        <v>1.0470999999999999</v>
      </c>
      <c r="D9" s="11">
        <v>1.0628</v>
      </c>
      <c r="E9" s="1"/>
      <c r="F9" s="1"/>
      <c r="G9" s="1" t="s">
        <v>32</v>
      </c>
      <c r="H9" s="25" t="s">
        <v>33</v>
      </c>
      <c r="I9" s="22">
        <v>2.458333333333333</v>
      </c>
      <c r="J9" s="23">
        <v>975</v>
      </c>
      <c r="K9" s="23">
        <f t="shared" si="0"/>
        <v>58500</v>
      </c>
      <c r="L9" s="11">
        <f t="shared" si="1"/>
        <v>16.25</v>
      </c>
      <c r="M9" s="22">
        <v>2.0555555555555554</v>
      </c>
      <c r="N9" s="11">
        <v>0.9</v>
      </c>
      <c r="O9" s="23">
        <f>N9*20</f>
        <v>18</v>
      </c>
      <c r="P9" s="23">
        <f t="shared" si="2"/>
        <v>6</v>
      </c>
      <c r="Q9" s="24">
        <f t="shared" si="3"/>
        <v>0.25333333333333324</v>
      </c>
      <c r="R9" s="24">
        <f t="shared" si="4"/>
        <v>0.69551268349480699</v>
      </c>
      <c r="S9" s="24">
        <f t="shared" si="5"/>
        <v>0.69551268349480699</v>
      </c>
      <c r="T9" s="7"/>
      <c r="U9" s="1"/>
      <c r="V9" s="1"/>
    </row>
    <row r="10" spans="1:22" ht="17.25" customHeight="1" x14ac:dyDescent="0.35">
      <c r="A10" s="12" t="s">
        <v>8</v>
      </c>
      <c r="B10" s="7"/>
      <c r="C10" s="7"/>
      <c r="D10" s="7"/>
      <c r="E10" s="1"/>
      <c r="F10" s="1"/>
      <c r="G10" s="1" t="s">
        <v>34</v>
      </c>
      <c r="H10" s="25" t="s">
        <v>28</v>
      </c>
      <c r="I10" s="22">
        <v>2.520833333333333</v>
      </c>
      <c r="J10" s="23">
        <v>1065</v>
      </c>
      <c r="K10" s="23">
        <f t="shared" si="0"/>
        <v>63900</v>
      </c>
      <c r="L10" s="11">
        <f t="shared" si="1"/>
        <v>17.75</v>
      </c>
      <c r="M10" s="27">
        <v>2.0694444444444446</v>
      </c>
      <c r="N10" s="11">
        <v>0.47849999999999998</v>
      </c>
      <c r="O10" s="11">
        <f t="shared" ref="O10:O17" si="6">N10*40</f>
        <v>19.14</v>
      </c>
      <c r="P10" s="11">
        <f t="shared" si="2"/>
        <v>6.38</v>
      </c>
      <c r="Q10" s="24">
        <f t="shared" si="3"/>
        <v>0.17999999999999972</v>
      </c>
      <c r="R10" s="24">
        <f t="shared" si="4"/>
        <v>0.52216249118444102</v>
      </c>
      <c r="S10" s="24">
        <f t="shared" si="5"/>
        <v>-0.52216249118444102</v>
      </c>
      <c r="T10" s="7"/>
      <c r="U10" s="1"/>
      <c r="V10" s="1"/>
    </row>
    <row r="11" spans="1:22" ht="17.25" customHeight="1" x14ac:dyDescent="0.35">
      <c r="A11" s="1"/>
      <c r="B11" s="7"/>
      <c r="C11" s="7"/>
      <c r="D11" s="7"/>
      <c r="E11" s="1"/>
      <c r="F11" s="1"/>
      <c r="G11" s="28" t="s">
        <v>35</v>
      </c>
      <c r="H11" s="25" t="s">
        <v>33</v>
      </c>
      <c r="I11" s="22">
        <v>2.5625</v>
      </c>
      <c r="J11" s="23">
        <v>1125</v>
      </c>
      <c r="K11" s="23">
        <f t="shared" si="0"/>
        <v>67500</v>
      </c>
      <c r="L11" s="11">
        <f t="shared" si="1"/>
        <v>18.75</v>
      </c>
      <c r="M11" s="22">
        <v>2.0694444444444446</v>
      </c>
      <c r="N11" s="11">
        <v>0.46500000000000002</v>
      </c>
      <c r="O11" s="11">
        <f t="shared" si="6"/>
        <v>18.600000000000001</v>
      </c>
      <c r="P11" s="11">
        <f t="shared" si="2"/>
        <v>6.2</v>
      </c>
      <c r="Q11" s="24">
        <f t="shared" si="3"/>
        <v>0.16000000000000014</v>
      </c>
      <c r="R11" s="24">
        <f t="shared" si="4"/>
        <v>0.50806591544134916</v>
      </c>
      <c r="S11" s="24">
        <f t="shared" si="5"/>
        <v>-0.50806591544134916</v>
      </c>
      <c r="T11" s="7"/>
      <c r="U11" s="1"/>
      <c r="V11" s="1"/>
    </row>
    <row r="12" spans="1:22" ht="17.25" customHeight="1" x14ac:dyDescent="0.35">
      <c r="A12" s="1"/>
      <c r="B12" s="8" t="s">
        <v>36</v>
      </c>
      <c r="C12" s="8" t="s">
        <v>37</v>
      </c>
      <c r="D12" s="8" t="s">
        <v>38</v>
      </c>
      <c r="E12" s="1"/>
      <c r="F12" s="1"/>
      <c r="G12" s="28" t="s">
        <v>39</v>
      </c>
      <c r="H12" s="25" t="s">
        <v>33</v>
      </c>
      <c r="I12" s="22">
        <v>2.614583333333333</v>
      </c>
      <c r="J12" s="23">
        <v>1200</v>
      </c>
      <c r="K12" s="23">
        <f t="shared" si="0"/>
        <v>72000</v>
      </c>
      <c r="L12" s="23">
        <f t="shared" si="1"/>
        <v>20</v>
      </c>
      <c r="M12" s="22">
        <v>2.0694444444444446</v>
      </c>
      <c r="N12" s="11">
        <v>0.45</v>
      </c>
      <c r="O12" s="23">
        <f t="shared" si="6"/>
        <v>18</v>
      </c>
      <c r="P12" s="23">
        <f t="shared" si="2"/>
        <v>6</v>
      </c>
      <c r="Q12" s="24">
        <f t="shared" si="3"/>
        <v>1.1555555555555561</v>
      </c>
      <c r="R12" s="24">
        <f t="shared" si="4"/>
        <v>3.6648942359366705</v>
      </c>
      <c r="S12" s="24">
        <f t="shared" si="5"/>
        <v>3.6648942359366705</v>
      </c>
      <c r="T12" s="23">
        <v>0</v>
      </c>
      <c r="U12" s="1"/>
      <c r="V12" s="1"/>
    </row>
    <row r="13" spans="1:22" ht="17.25" customHeight="1" x14ac:dyDescent="0.35">
      <c r="A13" s="10" t="s">
        <v>7</v>
      </c>
      <c r="B13" s="11">
        <v>1.0576000000000001</v>
      </c>
      <c r="C13" s="11">
        <v>1.0471999999999999</v>
      </c>
      <c r="D13" s="11">
        <v>1.0572999999999999</v>
      </c>
      <c r="E13" s="1"/>
      <c r="F13" s="1"/>
      <c r="G13" s="1" t="s">
        <v>40</v>
      </c>
      <c r="H13" s="25" t="s">
        <v>33</v>
      </c>
      <c r="I13" s="22">
        <v>2.645833333333333</v>
      </c>
      <c r="J13" s="23">
        <v>1245</v>
      </c>
      <c r="K13" s="23">
        <f t="shared" si="0"/>
        <v>74700</v>
      </c>
      <c r="L13" s="11">
        <f t="shared" si="1"/>
        <v>20.75</v>
      </c>
      <c r="M13" s="22">
        <v>2.0694444444444446</v>
      </c>
      <c r="N13" s="11">
        <v>0.51500000000000001</v>
      </c>
      <c r="O13" s="11">
        <f t="shared" si="6"/>
        <v>20.6</v>
      </c>
      <c r="P13" s="11">
        <f t="shared" si="2"/>
        <v>6.8666666666666671</v>
      </c>
      <c r="Q13" s="24">
        <f t="shared" si="3"/>
        <v>0.33333333333333304</v>
      </c>
      <c r="R13" s="24">
        <f t="shared" si="4"/>
        <v>1.0071116579248927</v>
      </c>
      <c r="S13" s="24">
        <f t="shared" si="5"/>
        <v>1.0071116579248927</v>
      </c>
      <c r="T13" s="11">
        <v>-16.100000000000001</v>
      </c>
      <c r="U13" s="1"/>
      <c r="V13" s="1"/>
    </row>
    <row r="14" spans="1:22" ht="17.25" customHeight="1" x14ac:dyDescent="0.35">
      <c r="A14" s="12" t="s">
        <v>8</v>
      </c>
      <c r="B14" s="7"/>
      <c r="C14" s="7"/>
      <c r="D14" s="7"/>
      <c r="E14" s="1"/>
      <c r="F14" s="1"/>
      <c r="G14" s="1" t="s">
        <v>41</v>
      </c>
      <c r="H14" s="25" t="s">
        <v>33</v>
      </c>
      <c r="I14" s="22">
        <v>2.6875</v>
      </c>
      <c r="J14" s="23">
        <v>1305</v>
      </c>
      <c r="K14" s="23">
        <f t="shared" si="0"/>
        <v>78300</v>
      </c>
      <c r="L14" s="11">
        <f t="shared" si="1"/>
        <v>21.75</v>
      </c>
      <c r="M14" s="22">
        <v>2.0694444444444446</v>
      </c>
      <c r="N14" s="11">
        <v>0.54</v>
      </c>
      <c r="O14" s="11">
        <f t="shared" si="6"/>
        <v>21.6</v>
      </c>
      <c r="P14" s="11">
        <f t="shared" si="2"/>
        <v>7.2</v>
      </c>
      <c r="Q14" s="24">
        <f t="shared" si="3"/>
        <v>2.1333333333333337</v>
      </c>
      <c r="R14" s="24">
        <f t="shared" si="4"/>
        <v>5.7731520165793855</v>
      </c>
      <c r="S14" s="24">
        <f t="shared" si="5"/>
        <v>5.7731520165793855</v>
      </c>
      <c r="T14" s="11">
        <v>-20.3</v>
      </c>
      <c r="U14" s="1"/>
      <c r="V14" s="1"/>
    </row>
    <row r="15" spans="1:22" ht="17.25" customHeight="1" x14ac:dyDescent="0.35">
      <c r="A15" s="1"/>
      <c r="B15" s="8" t="s">
        <v>42</v>
      </c>
      <c r="C15" s="8" t="s">
        <v>43</v>
      </c>
      <c r="D15" s="8" t="s">
        <v>44</v>
      </c>
      <c r="E15" s="1"/>
      <c r="F15" s="1"/>
      <c r="G15" s="1" t="s">
        <v>45</v>
      </c>
      <c r="H15" s="25" t="s">
        <v>33</v>
      </c>
      <c r="I15" s="22">
        <v>2.729166666666667</v>
      </c>
      <c r="J15" s="23">
        <v>1365</v>
      </c>
      <c r="K15" s="23">
        <f t="shared" si="0"/>
        <v>81900</v>
      </c>
      <c r="L15" s="11">
        <f t="shared" si="1"/>
        <v>22.75</v>
      </c>
      <c r="M15" s="22">
        <v>2.0694444444444446</v>
      </c>
      <c r="N15" s="11">
        <v>0.7</v>
      </c>
      <c r="O15" s="23">
        <f t="shared" si="6"/>
        <v>28</v>
      </c>
      <c r="P15" s="11">
        <f t="shared" si="2"/>
        <v>9.3333333333333339</v>
      </c>
      <c r="Q15" s="24">
        <f t="shared" si="3"/>
        <v>0.25507246376811626</v>
      </c>
      <c r="R15" s="24">
        <f t="shared" si="4"/>
        <v>0.64770834284972345</v>
      </c>
      <c r="S15" s="24">
        <f t="shared" si="5"/>
        <v>0.64770834284972345</v>
      </c>
      <c r="T15" s="23">
        <v>-43</v>
      </c>
      <c r="U15" s="1"/>
      <c r="V15" s="1"/>
    </row>
    <row r="16" spans="1:22" ht="17.25" customHeight="1" x14ac:dyDescent="0.35">
      <c r="A16" s="10" t="s">
        <v>7</v>
      </c>
      <c r="B16" s="11">
        <v>1.0536000000000001</v>
      </c>
      <c r="C16" s="11">
        <v>1.0530999999999999</v>
      </c>
      <c r="D16" s="11">
        <v>1.0528</v>
      </c>
      <c r="E16" s="1"/>
      <c r="F16" s="1"/>
      <c r="G16" s="1" t="s">
        <v>46</v>
      </c>
      <c r="H16" s="25" t="s">
        <v>33</v>
      </c>
      <c r="I16" s="22">
        <v>2.770833333333333</v>
      </c>
      <c r="J16" s="23">
        <v>1710</v>
      </c>
      <c r="K16" s="23">
        <f t="shared" si="0"/>
        <v>102600</v>
      </c>
      <c r="L16" s="11">
        <f t="shared" si="1"/>
        <v>28.5</v>
      </c>
      <c r="M16" s="22">
        <v>2.0694444444444446</v>
      </c>
      <c r="N16" s="11">
        <v>0.81</v>
      </c>
      <c r="O16" s="11">
        <f t="shared" si="6"/>
        <v>32.400000000000006</v>
      </c>
      <c r="P16" s="11">
        <f t="shared" si="2"/>
        <v>10.800000000000002</v>
      </c>
      <c r="Q16" s="24">
        <f t="shared" si="3"/>
        <v>1.5733333333333324</v>
      </c>
      <c r="R16" s="24">
        <f t="shared" si="4"/>
        <v>3.9435362401171079</v>
      </c>
      <c r="S16" s="24">
        <f t="shared" si="5"/>
        <v>3.9435362401171079</v>
      </c>
      <c r="T16" s="11">
        <v>-60.3</v>
      </c>
      <c r="U16" s="1"/>
      <c r="V16" s="1"/>
    </row>
    <row r="17" spans="1:22" ht="17.25" customHeight="1" x14ac:dyDescent="0.35">
      <c r="A17" s="12" t="s">
        <v>8</v>
      </c>
      <c r="B17" s="7"/>
      <c r="C17" s="7"/>
      <c r="D17" s="7"/>
      <c r="E17" s="1"/>
      <c r="F17" s="1"/>
      <c r="G17" s="1" t="s">
        <v>47</v>
      </c>
      <c r="H17" s="25" t="s">
        <v>33</v>
      </c>
      <c r="I17" s="22">
        <v>2.8125</v>
      </c>
      <c r="J17" s="23">
        <v>1770</v>
      </c>
      <c r="K17" s="23">
        <f t="shared" si="0"/>
        <v>106200</v>
      </c>
      <c r="L17" s="11">
        <f t="shared" si="1"/>
        <v>29.5</v>
      </c>
      <c r="M17" s="22">
        <v>2.0694444444444446</v>
      </c>
      <c r="N17" s="11">
        <v>0.92800000000000005</v>
      </c>
      <c r="O17" s="11">
        <f t="shared" si="6"/>
        <v>37.120000000000005</v>
      </c>
      <c r="P17" s="11">
        <f t="shared" si="2"/>
        <v>12.373333333333335</v>
      </c>
      <c r="Q17" s="24">
        <f t="shared" si="3"/>
        <v>1.4280272108843539</v>
      </c>
      <c r="R17" s="24">
        <f t="shared" si="4"/>
        <v>2.5372188316163391</v>
      </c>
      <c r="S17" s="24">
        <f t="shared" si="5"/>
        <v>2.5372188316163391</v>
      </c>
      <c r="T17" s="11">
        <v>-87.9</v>
      </c>
      <c r="U17" s="1"/>
      <c r="V17" s="1"/>
    </row>
    <row r="18" spans="1:22" ht="17.25" customHeight="1" x14ac:dyDescent="0.35">
      <c r="A18" s="1"/>
      <c r="B18" s="8" t="s">
        <v>48</v>
      </c>
      <c r="C18" s="8" t="s">
        <v>49</v>
      </c>
      <c r="D18" s="8" t="s">
        <v>50</v>
      </c>
      <c r="E18" s="1"/>
      <c r="F18" s="1"/>
      <c r="G18" s="1" t="s">
        <v>51</v>
      </c>
      <c r="H18" s="21" t="s">
        <v>52</v>
      </c>
      <c r="I18" s="22">
        <v>2.322916666666667</v>
      </c>
      <c r="J18" s="23">
        <v>2505</v>
      </c>
      <c r="K18" s="23">
        <f t="shared" si="0"/>
        <v>150300</v>
      </c>
      <c r="L18" s="11">
        <f t="shared" si="1"/>
        <v>41.75</v>
      </c>
      <c r="M18" s="29" t="s">
        <v>53</v>
      </c>
      <c r="N18" s="11">
        <v>0.56000000000000005</v>
      </c>
      <c r="O18" s="11">
        <f>N18*160</f>
        <v>89.600000000000009</v>
      </c>
      <c r="P18" s="11">
        <f t="shared" si="2"/>
        <v>29.866666666666671</v>
      </c>
      <c r="Q18" s="7"/>
      <c r="R18" s="7"/>
      <c r="S18" s="7"/>
      <c r="T18" s="23">
        <v>-442</v>
      </c>
      <c r="U18" s="1"/>
      <c r="V18" s="1"/>
    </row>
    <row r="19" spans="1:22" ht="17.25" customHeight="1" x14ac:dyDescent="0.35">
      <c r="A19" s="10" t="s">
        <v>7</v>
      </c>
      <c r="B19" s="11">
        <v>1.0475000000000001</v>
      </c>
      <c r="C19" s="11">
        <v>1.0612999999999999</v>
      </c>
      <c r="D19" s="11">
        <v>1.0577000000000001</v>
      </c>
      <c r="E19" s="1"/>
      <c r="F19" s="1"/>
      <c r="G19" s="1"/>
      <c r="H19" s="4"/>
      <c r="I19" s="5"/>
      <c r="J19" s="6"/>
      <c r="K19" s="6"/>
      <c r="L19" s="7"/>
      <c r="M19" s="5"/>
      <c r="N19" s="7"/>
      <c r="O19" s="7"/>
      <c r="P19" s="7"/>
      <c r="Q19" s="7"/>
      <c r="R19" s="7"/>
      <c r="S19" s="7"/>
      <c r="T19" s="7"/>
      <c r="U19" s="1"/>
      <c r="V19" s="1"/>
    </row>
    <row r="20" spans="1:22" ht="17.25" customHeight="1" x14ac:dyDescent="0.35">
      <c r="A20" s="12" t="s">
        <v>8</v>
      </c>
      <c r="B20" s="7"/>
      <c r="C20" s="7"/>
      <c r="D20" s="7"/>
      <c r="E20" s="1"/>
      <c r="F20" s="1"/>
      <c r="G20" s="1"/>
      <c r="H20" s="4"/>
      <c r="I20" s="5"/>
      <c r="J20" s="6"/>
      <c r="K20" s="6"/>
      <c r="L20" s="7"/>
      <c r="M20" s="5"/>
      <c r="N20" s="7"/>
      <c r="O20" s="7"/>
      <c r="P20" s="7"/>
      <c r="Q20" s="7"/>
      <c r="R20" s="7"/>
      <c r="S20" s="7"/>
      <c r="T20" s="7"/>
      <c r="U20" s="1"/>
      <c r="V20" s="1"/>
    </row>
    <row r="21" spans="1:22" ht="17.25" customHeight="1" x14ac:dyDescent="0.35">
      <c r="A21" s="1"/>
      <c r="B21" s="8" t="s">
        <v>54</v>
      </c>
      <c r="C21" s="8" t="s">
        <v>55</v>
      </c>
      <c r="D21" s="8" t="s">
        <v>56</v>
      </c>
      <c r="E21" s="1"/>
      <c r="F21" s="1"/>
      <c r="G21" s="1" t="s">
        <v>57</v>
      </c>
      <c r="H21" s="30">
        <v>45121</v>
      </c>
      <c r="I21" s="5"/>
      <c r="J21" s="6"/>
      <c r="K21" s="6"/>
      <c r="L21" s="11">
        <f>J18/60</f>
        <v>41.75</v>
      </c>
      <c r="M21" s="29" t="s">
        <v>58</v>
      </c>
      <c r="N21" s="11">
        <v>0.88</v>
      </c>
      <c r="O21" s="11">
        <f>N21*120</f>
        <v>105.6</v>
      </c>
      <c r="P21" s="11">
        <f>O21/3</f>
        <v>35.199999999999996</v>
      </c>
      <c r="Q21" s="7"/>
      <c r="R21" s="7"/>
      <c r="S21" s="7"/>
      <c r="T21" s="7"/>
      <c r="U21" s="1"/>
      <c r="V21" s="1"/>
    </row>
    <row r="22" spans="1:22" ht="17.25" customHeight="1" x14ac:dyDescent="0.35">
      <c r="A22" s="10" t="s">
        <v>7</v>
      </c>
      <c r="B22" s="11">
        <v>1.0591999999999999</v>
      </c>
      <c r="C22" s="11">
        <v>1.0447</v>
      </c>
      <c r="D22" s="11">
        <v>1.0605</v>
      </c>
      <c r="E22" s="1"/>
      <c r="F22" s="1"/>
      <c r="G22" s="31" t="s">
        <v>59</v>
      </c>
      <c r="H22" s="32" t="s">
        <v>28</v>
      </c>
      <c r="I22" s="33">
        <v>2.520833333333333</v>
      </c>
      <c r="J22" s="34">
        <v>1065</v>
      </c>
      <c r="K22" s="23">
        <f>J22*60</f>
        <v>63900</v>
      </c>
      <c r="L22" s="11">
        <f>J22/60</f>
        <v>17.75</v>
      </c>
      <c r="M22" s="35">
        <v>2.0555555555555554</v>
      </c>
      <c r="N22" s="36">
        <v>0.83699999999999997</v>
      </c>
      <c r="O22" s="36">
        <f>N22*20</f>
        <v>16.739999999999998</v>
      </c>
      <c r="P22" s="36">
        <f>O22/3</f>
        <v>5.5799999999999992</v>
      </c>
      <c r="Q22" s="7"/>
      <c r="R22" s="7"/>
      <c r="S22" s="7"/>
      <c r="T22" s="7"/>
      <c r="U22" s="1"/>
      <c r="V22" s="1"/>
    </row>
    <row r="23" spans="1:22" ht="17.25" customHeight="1" x14ac:dyDescent="0.35">
      <c r="A23" s="12" t="s">
        <v>8</v>
      </c>
      <c r="B23" s="7"/>
      <c r="C23" s="7"/>
      <c r="D23" s="7"/>
      <c r="E23" s="1"/>
      <c r="F23" s="1"/>
      <c r="G23" s="1"/>
      <c r="H23" s="4"/>
      <c r="I23" s="5"/>
      <c r="J23" s="6"/>
      <c r="K23" s="6"/>
      <c r="L23" s="7"/>
      <c r="M23" s="5"/>
      <c r="N23" s="7"/>
      <c r="O23" s="7"/>
      <c r="P23" s="7"/>
      <c r="Q23" s="7"/>
      <c r="R23" s="7"/>
      <c r="S23" s="7"/>
      <c r="T23" s="7"/>
      <c r="U23" s="1"/>
      <c r="V23" s="1"/>
    </row>
    <row r="24" spans="1:22" ht="17.25" customHeight="1" x14ac:dyDescent="0.35">
      <c r="A24" s="1"/>
      <c r="B24" s="8" t="s">
        <v>60</v>
      </c>
      <c r="C24" s="8" t="s">
        <v>61</v>
      </c>
      <c r="D24" s="8" t="s">
        <v>62</v>
      </c>
      <c r="E24" s="1"/>
      <c r="F24" s="1"/>
      <c r="G24" s="1"/>
      <c r="H24" s="4"/>
      <c r="I24" s="5"/>
      <c r="J24" s="6"/>
      <c r="K24" s="6"/>
      <c r="L24" s="7"/>
      <c r="M24" s="5"/>
      <c r="N24" s="7"/>
      <c r="O24" s="7"/>
      <c r="P24" s="7"/>
      <c r="Q24" s="7"/>
      <c r="R24" s="7"/>
      <c r="S24" s="7"/>
      <c r="T24" s="7"/>
      <c r="U24" s="1"/>
      <c r="V24" s="1"/>
    </row>
    <row r="25" spans="1:22" ht="17.25" customHeight="1" x14ac:dyDescent="0.35">
      <c r="A25" s="10" t="s">
        <v>7</v>
      </c>
      <c r="B25" s="11">
        <v>1.0680000000000001</v>
      </c>
      <c r="C25" s="11">
        <v>1.0627</v>
      </c>
      <c r="D25" s="11">
        <v>1.0607</v>
      </c>
      <c r="E25" s="1"/>
      <c r="F25" s="1"/>
      <c r="G25" s="1"/>
      <c r="H25" s="4"/>
      <c r="I25" s="5"/>
      <c r="J25" s="6"/>
      <c r="K25" s="6"/>
      <c r="L25" s="7"/>
      <c r="M25" s="5"/>
      <c r="N25" s="7"/>
      <c r="O25" s="7"/>
      <c r="P25" s="7"/>
      <c r="Q25" s="7"/>
      <c r="R25" s="7"/>
      <c r="S25" s="7"/>
      <c r="T25" s="7"/>
      <c r="U25" s="1"/>
      <c r="V25" s="1"/>
    </row>
    <row r="26" spans="1:22" ht="17.25" customHeight="1" x14ac:dyDescent="0.35">
      <c r="A26" s="12" t="s">
        <v>8</v>
      </c>
      <c r="B26" s="7"/>
      <c r="C26" s="7"/>
      <c r="D26" s="7"/>
      <c r="E26" s="1"/>
      <c r="F26" s="1"/>
      <c r="G26" s="1"/>
      <c r="H26" s="4"/>
      <c r="I26" s="5"/>
      <c r="J26" s="6"/>
      <c r="K26" s="6"/>
      <c r="L26" s="7"/>
      <c r="M26" s="5"/>
      <c r="N26" s="7"/>
      <c r="O26" s="7"/>
      <c r="P26" s="7"/>
      <c r="Q26" s="7"/>
      <c r="R26" s="7"/>
      <c r="S26" s="7"/>
      <c r="T26" s="7"/>
      <c r="U26" s="1"/>
      <c r="V26" s="1"/>
    </row>
    <row r="27" spans="1:22" ht="17.25" customHeight="1" x14ac:dyDescent="0.35">
      <c r="A27" s="1"/>
      <c r="B27" s="8" t="s">
        <v>63</v>
      </c>
      <c r="C27" s="8" t="s">
        <v>64</v>
      </c>
      <c r="D27" s="8" t="s">
        <v>65</v>
      </c>
      <c r="E27" s="1"/>
      <c r="F27" s="1"/>
      <c r="G27" s="1"/>
      <c r="H27" s="4"/>
      <c r="I27" s="5"/>
      <c r="J27" s="6"/>
      <c r="K27" s="6"/>
      <c r="L27" s="7"/>
      <c r="M27" s="5"/>
      <c r="N27" s="7"/>
      <c r="O27" s="7"/>
      <c r="P27" s="7"/>
      <c r="Q27" s="7"/>
      <c r="R27" s="7"/>
      <c r="S27" s="7"/>
      <c r="T27" s="7"/>
      <c r="U27" s="1"/>
      <c r="V27" s="1"/>
    </row>
    <row r="28" spans="1:22" ht="17.25" customHeight="1" x14ac:dyDescent="0.35">
      <c r="A28" s="10" t="s">
        <v>7</v>
      </c>
      <c r="B28" s="11">
        <v>1.0608</v>
      </c>
      <c r="C28" s="11">
        <v>1.0634999999999999</v>
      </c>
      <c r="D28" s="11">
        <v>1.048</v>
      </c>
      <c r="E28" s="1"/>
      <c r="F28" s="1"/>
      <c r="G28" s="1"/>
      <c r="H28" s="4"/>
      <c r="I28" s="5"/>
      <c r="J28" s="6"/>
      <c r="K28" s="6"/>
      <c r="L28" s="7"/>
      <c r="M28" s="5"/>
      <c r="N28" s="7"/>
      <c r="O28" s="7"/>
      <c r="P28" s="7"/>
      <c r="Q28" s="7"/>
      <c r="R28" s="7"/>
      <c r="S28" s="7"/>
      <c r="T28" s="7"/>
      <c r="U28" s="1"/>
      <c r="V28" s="1"/>
    </row>
    <row r="29" spans="1:22" ht="17.25" customHeight="1" x14ac:dyDescent="0.35">
      <c r="A29" s="12" t="s">
        <v>8</v>
      </c>
      <c r="B29" s="7"/>
      <c r="C29" s="7"/>
      <c r="D29" s="7"/>
      <c r="E29" s="1"/>
      <c r="F29" s="1"/>
      <c r="G29" s="1"/>
      <c r="H29" s="4"/>
      <c r="I29" s="5"/>
      <c r="J29" s="6"/>
      <c r="K29" s="6"/>
      <c r="L29" s="7"/>
      <c r="M29" s="5"/>
      <c r="N29" s="7"/>
      <c r="O29" s="7"/>
      <c r="P29" s="7"/>
      <c r="Q29" s="7"/>
      <c r="R29" s="7"/>
      <c r="S29" s="7"/>
      <c r="T29" s="7"/>
      <c r="U29" s="1"/>
      <c r="V29" s="1"/>
    </row>
    <row r="30" spans="1:22" ht="17.25" customHeight="1" x14ac:dyDescent="0.35">
      <c r="A30" s="1"/>
      <c r="B30" s="8" t="s">
        <v>66</v>
      </c>
      <c r="C30" s="8" t="s">
        <v>67</v>
      </c>
      <c r="D30" s="8" t="s">
        <v>68</v>
      </c>
      <c r="E30" s="1"/>
      <c r="F30" s="1"/>
      <c r="G30" s="1"/>
      <c r="H30" s="4"/>
      <c r="I30" s="5"/>
      <c r="J30" s="6"/>
      <c r="K30" s="6"/>
      <c r="L30" s="7"/>
      <c r="M30" s="29" t="s">
        <v>69</v>
      </c>
      <c r="N30" s="7"/>
      <c r="O30" s="7"/>
      <c r="P30" s="7"/>
      <c r="Q30" s="7"/>
      <c r="R30" s="7"/>
      <c r="S30" s="7"/>
      <c r="T30" s="7"/>
      <c r="U30" s="1"/>
      <c r="V30" s="1"/>
    </row>
    <row r="31" spans="1:22" ht="17.25" customHeight="1" x14ac:dyDescent="0.35">
      <c r="A31" s="10" t="s">
        <v>7</v>
      </c>
      <c r="B31" s="11">
        <v>1.0711999999999999</v>
      </c>
      <c r="C31" s="11">
        <v>1.0642</v>
      </c>
      <c r="D31" s="11">
        <v>1.0578000000000001</v>
      </c>
      <c r="E31" s="1"/>
      <c r="F31" s="1"/>
      <c r="G31" s="1"/>
      <c r="H31" s="4"/>
      <c r="I31" s="5"/>
      <c r="J31" s="6"/>
      <c r="K31" s="6"/>
      <c r="L31" s="7"/>
      <c r="M31" s="29" t="s">
        <v>70</v>
      </c>
      <c r="N31" s="7"/>
      <c r="O31" s="7"/>
      <c r="P31" s="7"/>
      <c r="Q31" s="7"/>
      <c r="R31" s="7"/>
      <c r="S31" s="7"/>
      <c r="T31" s="7"/>
      <c r="U31" s="1"/>
      <c r="V31" s="1"/>
    </row>
    <row r="32" spans="1:22" ht="17.25" customHeight="1" x14ac:dyDescent="0.35">
      <c r="A32" s="12" t="s">
        <v>8</v>
      </c>
      <c r="B32" s="7"/>
      <c r="C32" s="7"/>
      <c r="D32" s="7"/>
      <c r="E32" s="1"/>
      <c r="F32" s="1"/>
      <c r="G32" s="1" t="s">
        <v>71</v>
      </c>
      <c r="H32" s="25" t="s">
        <v>33</v>
      </c>
      <c r="I32" s="37">
        <v>2.666666666666667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11">
        <v>-23.7</v>
      </c>
      <c r="U32" s="1"/>
      <c r="V32" s="1"/>
    </row>
    <row r="33" spans="1:22" ht="17.25" customHeight="1" x14ac:dyDescent="0.35">
      <c r="A33" s="1"/>
      <c r="B33" s="8" t="s">
        <v>72</v>
      </c>
      <c r="C33" s="8" t="s">
        <v>73</v>
      </c>
      <c r="D33" s="8" t="s">
        <v>74</v>
      </c>
      <c r="E33" s="1"/>
      <c r="F33" s="1"/>
      <c r="G33" s="1" t="s">
        <v>71</v>
      </c>
      <c r="H33" s="25" t="s">
        <v>33</v>
      </c>
      <c r="I33" s="22">
        <v>2.833333333333333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11">
        <v>-96.7</v>
      </c>
      <c r="U33" s="1"/>
      <c r="V33" s="1"/>
    </row>
    <row r="34" spans="1:22" ht="17.25" customHeight="1" x14ac:dyDescent="0.35">
      <c r="A34" s="10" t="s">
        <v>7</v>
      </c>
      <c r="B34" s="11">
        <v>1.0619000000000001</v>
      </c>
      <c r="C34" s="11">
        <v>1.0630999999999999</v>
      </c>
      <c r="D34" s="11">
        <v>1.0628</v>
      </c>
      <c r="E34" s="1"/>
      <c r="F34" s="1"/>
      <c r="G34" s="1"/>
      <c r="H34" s="4"/>
      <c r="I34" s="5"/>
      <c r="J34" s="6"/>
      <c r="K34" s="6"/>
      <c r="L34" s="7"/>
      <c r="M34" s="5"/>
      <c r="N34" s="7"/>
      <c r="O34" s="7"/>
      <c r="P34" s="7"/>
      <c r="Q34" s="7"/>
      <c r="R34" s="7"/>
      <c r="S34" s="7"/>
      <c r="T34" s="7"/>
      <c r="U34" s="1"/>
      <c r="V34" s="1"/>
    </row>
    <row r="35" spans="1:22" ht="17.25" customHeight="1" x14ac:dyDescent="0.35">
      <c r="A35" s="12" t="s">
        <v>8</v>
      </c>
      <c r="B35" s="7"/>
      <c r="C35" s="7"/>
      <c r="D35" s="7"/>
      <c r="E35" s="1"/>
      <c r="F35" s="1"/>
      <c r="G35" s="1"/>
      <c r="H35" s="4"/>
      <c r="I35" s="5"/>
      <c r="J35" s="6"/>
      <c r="K35" s="6"/>
      <c r="L35" s="7"/>
      <c r="M35" s="5"/>
      <c r="N35" s="7"/>
      <c r="O35" s="7"/>
      <c r="P35" s="7"/>
      <c r="Q35" s="7"/>
      <c r="R35" s="7"/>
      <c r="S35" s="7"/>
      <c r="T35" s="7"/>
      <c r="U35" s="1"/>
      <c r="V35" s="1"/>
    </row>
    <row r="36" spans="1:22" ht="17.25" customHeight="1" x14ac:dyDescent="0.35">
      <c r="A36" s="1"/>
      <c r="B36" s="8" t="s">
        <v>75</v>
      </c>
      <c r="C36" s="8" t="s">
        <v>76</v>
      </c>
      <c r="D36" s="8" t="s">
        <v>77</v>
      </c>
      <c r="E36" s="1"/>
      <c r="F36" s="1"/>
      <c r="G36" s="1"/>
      <c r="H36" s="4"/>
      <c r="I36" s="5"/>
      <c r="J36" s="6"/>
      <c r="K36" s="6"/>
      <c r="L36" s="7"/>
      <c r="M36" s="5"/>
      <c r="N36" s="7"/>
      <c r="O36" s="7"/>
      <c r="P36" s="7"/>
      <c r="Q36" s="7"/>
      <c r="R36" s="7"/>
      <c r="S36" s="7"/>
      <c r="T36" s="7"/>
      <c r="U36" s="1"/>
      <c r="V36" s="1"/>
    </row>
    <row r="37" spans="1:22" ht="17.25" customHeight="1" x14ac:dyDescent="0.35">
      <c r="A37" s="10" t="s">
        <v>7</v>
      </c>
      <c r="B37" s="11">
        <v>1.0568</v>
      </c>
      <c r="C37" s="11">
        <v>1.0559000000000001</v>
      </c>
      <c r="D37" s="11">
        <v>1.0606</v>
      </c>
      <c r="E37" s="1"/>
      <c r="F37" s="1"/>
      <c r="G37" s="1"/>
      <c r="H37" s="4"/>
      <c r="I37" s="5"/>
      <c r="J37" s="6"/>
      <c r="K37" s="6"/>
      <c r="L37" s="7"/>
      <c r="M37" s="5"/>
      <c r="N37" s="7"/>
      <c r="O37" s="7"/>
      <c r="P37" s="7"/>
      <c r="Q37" s="7"/>
      <c r="R37" s="7"/>
      <c r="S37" s="7"/>
      <c r="T37" s="7"/>
      <c r="U37" s="1"/>
      <c r="V37" s="1"/>
    </row>
    <row r="38" spans="1:22" ht="17.25" customHeight="1" x14ac:dyDescent="0.35">
      <c r="A38" s="12" t="s">
        <v>8</v>
      </c>
      <c r="B38" s="7"/>
      <c r="C38" s="7"/>
      <c r="D38" s="7"/>
      <c r="E38" s="1"/>
      <c r="F38" s="1"/>
      <c r="G38" s="1"/>
      <c r="H38" s="4"/>
      <c r="I38" s="5"/>
      <c r="J38" s="6"/>
      <c r="K38" s="6"/>
      <c r="L38" s="7"/>
      <c r="M38" s="5"/>
      <c r="N38" s="7"/>
      <c r="O38" s="7"/>
      <c r="P38" s="7"/>
      <c r="Q38" s="7"/>
      <c r="R38" s="7"/>
      <c r="S38" s="7"/>
      <c r="T38" s="7"/>
      <c r="U38" s="1"/>
      <c r="V38" s="1"/>
    </row>
    <row r="39" spans="1:22" ht="17.25" customHeight="1" x14ac:dyDescent="0.35">
      <c r="A39" s="1"/>
      <c r="B39" s="8" t="s">
        <v>78</v>
      </c>
      <c r="C39" s="8" t="s">
        <v>79</v>
      </c>
      <c r="D39" s="8" t="s">
        <v>80</v>
      </c>
      <c r="E39" s="1"/>
      <c r="F39" s="1"/>
      <c r="G39" s="1"/>
      <c r="H39" s="4"/>
      <c r="I39" s="5"/>
      <c r="J39" s="6"/>
      <c r="K39" s="6"/>
      <c r="L39" s="7"/>
      <c r="M39" s="5"/>
      <c r="N39" s="7"/>
      <c r="O39" s="7"/>
      <c r="P39" s="7"/>
      <c r="Q39" s="7"/>
      <c r="R39" s="7"/>
      <c r="S39" s="7"/>
      <c r="T39" s="7"/>
      <c r="U39" s="1"/>
      <c r="V39" s="1"/>
    </row>
    <row r="40" spans="1:22" ht="17.25" customHeight="1" x14ac:dyDescent="0.35">
      <c r="A40" s="10" t="s">
        <v>7</v>
      </c>
      <c r="B40" s="11">
        <v>1.0501</v>
      </c>
      <c r="C40" s="11">
        <v>1.0707</v>
      </c>
      <c r="D40" s="11">
        <v>1.0583</v>
      </c>
      <c r="E40" s="1"/>
      <c r="F40" s="1"/>
      <c r="G40" s="1"/>
      <c r="H40" s="4"/>
      <c r="I40" s="5"/>
      <c r="J40" s="6"/>
      <c r="K40" s="6"/>
      <c r="L40" s="7"/>
      <c r="M40" s="5"/>
      <c r="N40" s="7"/>
      <c r="O40" s="7"/>
      <c r="P40" s="7"/>
      <c r="Q40" s="7"/>
      <c r="R40" s="7"/>
      <c r="S40" s="7"/>
      <c r="T40" s="7"/>
      <c r="U40" s="1"/>
      <c r="V40" s="1"/>
    </row>
    <row r="41" spans="1:22" ht="17.25" customHeight="1" x14ac:dyDescent="0.35">
      <c r="A41" s="12" t="s">
        <v>8</v>
      </c>
      <c r="B41" s="7"/>
      <c r="C41" s="7"/>
      <c r="D41" s="7"/>
      <c r="E41" s="1"/>
      <c r="F41" s="1"/>
      <c r="G41" s="1"/>
      <c r="H41" s="4"/>
      <c r="I41" s="5"/>
      <c r="J41" s="6"/>
      <c r="K41" s="6"/>
      <c r="L41" s="7"/>
      <c r="M41" s="5"/>
      <c r="N41" s="7"/>
      <c r="O41" s="7"/>
      <c r="P41" s="7"/>
      <c r="Q41" s="7"/>
      <c r="R41" s="7"/>
      <c r="S41" s="7"/>
      <c r="T41" s="7"/>
      <c r="U41" s="1"/>
      <c r="V41" s="1"/>
    </row>
    <row r="42" spans="1:22" ht="17.25" customHeight="1" x14ac:dyDescent="0.35">
      <c r="A42" s="1"/>
      <c r="B42" s="8" t="s">
        <v>81</v>
      </c>
      <c r="C42" s="8" t="s">
        <v>82</v>
      </c>
      <c r="D42" s="8" t="s">
        <v>83</v>
      </c>
      <c r="E42" s="1"/>
      <c r="F42" s="1"/>
      <c r="G42" s="1"/>
      <c r="H42" s="4"/>
      <c r="I42" s="5"/>
      <c r="J42" s="6"/>
      <c r="K42" s="6"/>
      <c r="L42" s="7"/>
      <c r="M42" s="5"/>
      <c r="N42" s="7"/>
      <c r="O42" s="7"/>
      <c r="P42" s="7"/>
      <c r="Q42" s="7"/>
      <c r="R42" s="7"/>
      <c r="S42" s="7"/>
      <c r="T42" s="7"/>
      <c r="U42" s="1"/>
      <c r="V42" s="1"/>
    </row>
    <row r="43" spans="1:22" ht="17.25" customHeight="1" x14ac:dyDescent="0.35">
      <c r="A43" s="10" t="s">
        <v>7</v>
      </c>
      <c r="B43" s="7"/>
      <c r="C43" s="7"/>
      <c r="D43" s="7"/>
      <c r="E43" s="1"/>
      <c r="F43" s="1"/>
      <c r="G43" s="1"/>
      <c r="H43" s="4"/>
      <c r="I43" s="5"/>
      <c r="J43" s="6"/>
      <c r="K43" s="6"/>
      <c r="L43" s="7"/>
      <c r="M43" s="5"/>
      <c r="N43" s="7"/>
      <c r="O43" s="7"/>
      <c r="P43" s="7"/>
      <c r="Q43" s="7"/>
      <c r="R43" s="7"/>
      <c r="S43" s="7"/>
      <c r="T43" s="7"/>
      <c r="U43" s="1"/>
      <c r="V43" s="1"/>
    </row>
    <row r="44" spans="1:22" ht="17.25" customHeight="1" x14ac:dyDescent="0.35">
      <c r="A44" s="12" t="s">
        <v>8</v>
      </c>
      <c r="B44" s="7"/>
      <c r="C44" s="7"/>
      <c r="D44" s="7"/>
      <c r="E44" s="1"/>
      <c r="F44" s="1"/>
      <c r="G44" s="1"/>
      <c r="H44" s="4"/>
      <c r="I44" s="5"/>
      <c r="J44" s="6"/>
      <c r="K44" s="6"/>
      <c r="L44" s="7"/>
      <c r="M44" s="5"/>
      <c r="N44" s="7"/>
      <c r="O44" s="7"/>
      <c r="P44" s="7"/>
      <c r="Q44" s="7"/>
      <c r="R44" s="7"/>
      <c r="S44" s="7"/>
      <c r="T44" s="7"/>
      <c r="U44" s="1"/>
      <c r="V44" s="1"/>
    </row>
    <row r="45" spans="1:22" ht="17.25" customHeight="1" x14ac:dyDescent="0.35">
      <c r="A45" s="1"/>
      <c r="B45" s="8" t="s">
        <v>84</v>
      </c>
      <c r="C45" s="8" t="s">
        <v>85</v>
      </c>
      <c r="D45" s="8" t="s">
        <v>86</v>
      </c>
      <c r="E45" s="1"/>
      <c r="F45" s="1"/>
      <c r="G45" s="1"/>
      <c r="H45" s="4"/>
      <c r="I45" s="5"/>
      <c r="J45" s="6"/>
      <c r="K45" s="6"/>
      <c r="L45" s="7"/>
      <c r="M45" s="5"/>
      <c r="N45" s="7"/>
      <c r="O45" s="7"/>
      <c r="P45" s="7"/>
      <c r="Q45" s="7"/>
      <c r="R45" s="7"/>
      <c r="S45" s="7"/>
      <c r="T45" s="7"/>
      <c r="U45" s="1"/>
      <c r="V45" s="1"/>
    </row>
  </sheetData>
  <pageMargins left="0.7" right="0.7" top="0.75" bottom="0.75" header="0.3" footer="0.3"/>
  <headerFooter>
    <oddHeader>&amp;C&amp;"Calibri"&amp;10&amp;K000000 Public&amp;1#_x000D_</oddHeader>
    <oddFooter>&amp;C_x000D_&amp;1#&amp;"Calibri"&amp;10&amp;K000000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Deborah Pfaff</cp:lastModifiedBy>
  <dcterms:created xsi:type="dcterms:W3CDTF">2023-07-24T19:37:11Z</dcterms:created>
  <dcterms:modified xsi:type="dcterms:W3CDTF">2023-07-24T21:24:37Z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1621af-373e-4f6e-a55a-4aefee4e798d_Enabled">
    <vt:lpwstr>true</vt:lpwstr>
  </property>
  <property fmtid="{D5CDD505-2E9C-101B-9397-08002B2CF9AE}" pid="3" name="MSIP_Label_ae1621af-373e-4f6e-a55a-4aefee4e798d_SetDate">
    <vt:lpwstr>2023-07-24T21:23:01Z</vt:lpwstr>
  </property>
  <property fmtid="{D5CDD505-2E9C-101B-9397-08002B2CF9AE}" pid="4" name="MSIP_Label_ae1621af-373e-4f6e-a55a-4aefee4e798d_Method">
    <vt:lpwstr>Privileged</vt:lpwstr>
  </property>
  <property fmtid="{D5CDD505-2E9C-101B-9397-08002B2CF9AE}" pid="5" name="MSIP_Label_ae1621af-373e-4f6e-a55a-4aefee4e798d_Name">
    <vt:lpwstr>Public</vt:lpwstr>
  </property>
  <property fmtid="{D5CDD505-2E9C-101B-9397-08002B2CF9AE}" pid="6" name="MSIP_Label_ae1621af-373e-4f6e-a55a-4aefee4e798d_SiteId">
    <vt:lpwstr>a2a9bf31-fc44-425c-a6d2-3ae9379573ea</vt:lpwstr>
  </property>
  <property fmtid="{D5CDD505-2E9C-101B-9397-08002B2CF9AE}" pid="7" name="MSIP_Label_ae1621af-373e-4f6e-a55a-4aefee4e798d_ActionId">
    <vt:lpwstr>7982ffe4-1816-4bcd-b79b-bf97ccdeb3c7</vt:lpwstr>
  </property>
  <property fmtid="{D5CDD505-2E9C-101B-9397-08002B2CF9AE}" pid="8" name="MSIP_Label_ae1621af-373e-4f6e-a55a-4aefee4e798d_ContentBits">
    <vt:lpwstr>3</vt:lpwstr>
  </property>
</Properties>
</file>