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 Produkte - Gesamtsortiment" sheetId="1" r:id="rId3"/>
    <sheet state="visible" name="Pivot Table 1" sheetId="2" r:id="rId4"/>
    <sheet state="visible" name="Bestellverwaltung" sheetId="3" r:id="rId5"/>
    <sheet state="visible" name="Preisvergleiche" sheetId="4" r:id="rId6"/>
    <sheet state="visible" name="Gebinde" sheetId="5" r:id="rId7"/>
    <sheet state="visible" name="helpfile Gebinde" sheetId="6" r:id="rId8"/>
  </sheets>
  <definedNames>
    <definedName hidden="1" localSheetId="0" name="_xlnm._FilterDatabase">'Alle Produkte - Gesamtsortiment'!$A$1:$BX$287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<sst xmlns="http://schemas.openxmlformats.org/spreadsheetml/2006/main" count="5100" uniqueCount="1927">
  <si>
    <t>Artikel-ID</t>
  </si>
  <si>
    <t xml:space="preserve"> </t>
  </si>
  <si>
    <t>Produktname-im-Laden</t>
  </si>
  <si>
    <t>Hauptkategorie</t>
  </si>
  <si>
    <t>Unterkategorien</t>
  </si>
  <si>
    <t>Produktname-beim-Lieferanten</t>
  </si>
  <si>
    <t>Lieferant</t>
  </si>
  <si>
    <t>Produzent</t>
  </si>
  <si>
    <t>Produzenten Webseite</t>
  </si>
  <si>
    <t>Volumen</t>
  </si>
  <si>
    <t>Hauptrohstoff Herkunft</t>
  </si>
  <si>
    <t>Herkunftsort</t>
  </si>
  <si>
    <t>Zertifizierung</t>
  </si>
  <si>
    <t>Artikel Nr.</t>
  </si>
  <si>
    <t>Artikel-Nr Neu</t>
  </si>
  <si>
    <t>Mehrwertsteuer</t>
  </si>
  <si>
    <t>EP netto</t>
  </si>
  <si>
    <t>zusätzliche Tarife</t>
  </si>
  <si>
    <t>VP netto</t>
  </si>
  <si>
    <t>Ladenpreis neu</t>
  </si>
  <si>
    <t>Ladenpreis alt</t>
  </si>
  <si>
    <t>Differenz</t>
  </si>
  <si>
    <t>Verfallsdatum</t>
  </si>
  <si>
    <t>Letzter Export in den Webshop</t>
  </si>
  <si>
    <t>Webshop Produktname</t>
  </si>
  <si>
    <t>Im Webshop anzeigen</t>
  </si>
  <si>
    <t>quartierdepot-bild-0</t>
  </si>
  <si>
    <t>Bilder</t>
  </si>
  <si>
    <t>Kurzbeschreibung</t>
  </si>
  <si>
    <t>Coop</t>
  </si>
  <si>
    <t>%</t>
  </si>
  <si>
    <t>Farmy</t>
  </si>
  <si>
    <t>KW51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</si>
  <si>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</si>
  <si>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</si>
  <si>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</si>
  <si>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</si>
  <si>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</si>
  <si>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</si>
  <si>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</si>
  <si>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</si>
  <si>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</si>
  <si>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</si>
  <si>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</si>
  <si>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</si>
  <si>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</si>
  <si>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</si>
  <si>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</si>
  <si>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</si>
  <si>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 18</t>
  </si>
  <si>
    <t>KW19</t>
  </si>
  <si>
    <t>KW20</t>
  </si>
  <si>
    <t>KW21</t>
  </si>
  <si>
    <t>KW22</t>
  </si>
  <si>
    <t>KW23</t>
  </si>
  <si>
    <t>KW23-Rea</t>
  </si>
  <si>
    <t>KW24</t>
  </si>
  <si>
    <t>KW25</t>
  </si>
  <si>
    <t>KW26</t>
  </si>
  <si>
    <t>KW 27</t>
  </si>
  <si>
    <t>KW28</t>
  </si>
  <si>
    <t>KW29</t>
  </si>
  <si>
    <t>KW30</t>
  </si>
  <si>
    <t>Gesamt Bestellmenge</t>
  </si>
  <si>
    <t>Lager vom Web</t>
  </si>
  <si>
    <t>Lager Neuer Import</t>
  </si>
  <si>
    <t>Schwellenwert</t>
  </si>
  <si>
    <t>Manage stock?</t>
  </si>
  <si>
    <t>Items sold 4.5.</t>
  </si>
  <si>
    <t>Stock effektiv</t>
  </si>
  <si>
    <t>Stock theor</t>
  </si>
  <si>
    <t>Diff eff vs theo</t>
  </si>
  <si>
    <t>Summe</t>
  </si>
  <si>
    <t>A10</t>
  </si>
  <si>
    <t>Gemüseabo Gross</t>
  </si>
  <si>
    <t>01-Vorderer Teil</t>
  </si>
  <si>
    <t>Frischwarenabo</t>
  </si>
  <si>
    <t>Marc</t>
  </si>
  <si>
    <t>Gut Steinmaur</t>
  </si>
  <si>
    <t>www.mueller-steinmaur.ch/</t>
  </si>
  <si>
    <t>4-5 kg</t>
  </si>
  <si>
    <t>Schweiz</t>
  </si>
  <si>
    <t>Steinmaur, Zürich</t>
  </si>
  <si>
    <t>CH-Bio</t>
  </si>
  <si>
    <t>Mwst. reduzierter Satz</t>
  </si>
  <si>
    <t>19.6.2020</t>
  </si>
  <si>
    <t>visible</t>
  </si>
  <si>
    <t>quartier-produkt-1</t>
  </si>
  <si>
    <t>no</t>
  </si>
  <si>
    <t>A11</t>
  </si>
  <si>
    <t>Gemüseabo Klein</t>
  </si>
  <si>
    <t>2-3 kg</t>
  </si>
  <si>
    <t>19.6.2021</t>
  </si>
  <si>
    <t>quartier-produkt-2</t>
  </si>
  <si>
    <t>A12</t>
  </si>
  <si>
    <t>Bund Spargeln</t>
  </si>
  <si>
    <t>Biovelo</t>
  </si>
  <si>
    <t>500g</t>
  </si>
  <si>
    <t>19.6.2022</t>
  </si>
  <si>
    <t>hidden</t>
  </si>
  <si>
    <t>quartier-produkt-3</t>
  </si>
  <si>
    <t>B10</t>
  </si>
  <si>
    <t>Früchteabo</t>
  </si>
  <si>
    <t>Biopartner</t>
  </si>
  <si>
    <t>Diverse</t>
  </si>
  <si>
    <t>www.biopartner.ch/de/</t>
  </si>
  <si>
    <t>3-4 kg</t>
  </si>
  <si>
    <t>diversen Lädern</t>
  </si>
  <si>
    <t>diversen Ländern</t>
  </si>
  <si>
    <t>CH-Bio, EU-Bio</t>
  </si>
  <si>
    <t>19.6.2023</t>
  </si>
  <si>
    <t>quartier-produkt-4</t>
  </si>
  <si>
    <t>B11</t>
  </si>
  <si>
    <t>Erdbeeren</t>
  </si>
  <si>
    <t>Picobio</t>
  </si>
  <si>
    <t>Seeland, Zürich</t>
  </si>
  <si>
    <t>Knospenbetrieb in Umstellung</t>
  </si>
  <si>
    <t>19.6.2024</t>
  </si>
  <si>
    <t>quartier-produkt-5</t>
  </si>
  <si>
    <t>B12</t>
  </si>
  <si>
    <t>Mangos</t>
  </si>
  <si>
    <t>Gebana</t>
  </si>
  <si>
    <t>www.gebana.com</t>
  </si>
  <si>
    <t>500gr</t>
  </si>
  <si>
    <t>Burikna Faso</t>
  </si>
  <si>
    <t>Burkina Faso</t>
  </si>
  <si>
    <t>Bio</t>
  </si>
  <si>
    <t>19.6.2025</t>
  </si>
  <si>
    <t>quartier-produkt-6</t>
  </si>
  <si>
    <t>B13</t>
  </si>
  <si>
    <t>Beeren</t>
  </si>
  <si>
    <t>Johannisbeeren</t>
  </si>
  <si>
    <t>19.6.2026</t>
  </si>
  <si>
    <t>quartier-produkt-7</t>
  </si>
  <si>
    <t>B14</t>
  </si>
  <si>
    <t>N</t>
  </si>
  <si>
    <t>Aprikosen Klasse A</t>
  </si>
  <si>
    <t>Neues Food Depot</t>
  </si>
  <si>
    <t>1kg</t>
  </si>
  <si>
    <t>Wallis, Schweiz</t>
  </si>
  <si>
    <t>19.6.2027</t>
  </si>
  <si>
    <t>quartier-produkt-8</t>
  </si>
  <si>
    <t>B15</t>
  </si>
  <si>
    <t>Aprikosen Klasse B</t>
  </si>
  <si>
    <t>19.6.2028</t>
  </si>
  <si>
    <t>quartier-produkt-9</t>
  </si>
  <si>
    <t>B16</t>
  </si>
  <si>
    <t>Melone</t>
  </si>
  <si>
    <t>C10</t>
  </si>
  <si>
    <t>Eier</t>
  </si>
  <si>
    <t>Hosberg</t>
  </si>
  <si>
    <t>der Schweiz</t>
  </si>
  <si>
    <t>Knospe</t>
  </si>
  <si>
    <t>19.6.2029</t>
  </si>
  <si>
    <t>quartier-produkt-10</t>
  </si>
  <si>
    <t>D10</t>
  </si>
  <si>
    <t>Sonnwendlig Alkoholfrei</t>
  </si>
  <si>
    <t>Getränke</t>
  </si>
  <si>
    <t>Appenzeller</t>
  </si>
  <si>
    <t>Intercomestibles</t>
  </si>
  <si>
    <t>Brauerei Locher</t>
  </si>
  <si>
    <t>www.appenzellerbier.ch/de/home.html</t>
  </si>
  <si>
    <t>33 cl</t>
  </si>
  <si>
    <t>Appenzell (AI)</t>
  </si>
  <si>
    <t>keine</t>
  </si>
  <si>
    <t>19.6.2030</t>
  </si>
  <si>
    <t>quartier-produkt-11</t>
  </si>
  <si>
    <t>yes</t>
  </si>
  <si>
    <t>D11</t>
  </si>
  <si>
    <t>Lola IPA Alkoholfrei</t>
  </si>
  <si>
    <t>Lola Cola</t>
  </si>
  <si>
    <t>www.lolacola.ch/</t>
  </si>
  <si>
    <t>Costa Rica</t>
  </si>
  <si>
    <t>Schwarzwald, dann Bern</t>
  </si>
  <si>
    <t>19.6.2031</t>
  </si>
  <si>
    <t>quartier-produkt-12</t>
  </si>
  <si>
    <t>D12</t>
  </si>
  <si>
    <t>Vivi Kola</t>
  </si>
  <si>
    <t>www.vivikola.ch/</t>
  </si>
  <si>
    <t>33cl</t>
  </si>
  <si>
    <t>Eglisau, Zürich</t>
  </si>
  <si>
    <t>Fairtrade versprechen</t>
  </si>
  <si>
    <t>19.6.2032</t>
  </si>
  <si>
    <t>quartier-produkt-13</t>
  </si>
  <si>
    <t>D13</t>
  </si>
  <si>
    <t>Zobo Sorell</t>
  </si>
  <si>
    <t>Zobo</t>
  </si>
  <si>
    <t>www.zobo-getraenke.ch</t>
  </si>
  <si>
    <t>27.5cl</t>
  </si>
  <si>
    <t>Feldmeilen</t>
  </si>
  <si>
    <t>19.6.2033</t>
  </si>
  <si>
    <t>quartier-produkt-14</t>
  </si>
  <si>
    <t>D14</t>
  </si>
  <si>
    <t>Phil's Eistee - delist</t>
  </si>
  <si>
    <t>Phil's Eistee</t>
  </si>
  <si>
    <t>Sinan</t>
  </si>
  <si>
    <t>Phil</t>
  </si>
  <si>
    <t>www.eis-tee.ch/</t>
  </si>
  <si>
    <t>Zürich</t>
  </si>
  <si>
    <t>19.6.2034</t>
  </si>
  <si>
    <t>quartier-produkt-15</t>
  </si>
  <si>
    <t>D15</t>
  </si>
  <si>
    <t>Ginger Beer</t>
  </si>
  <si>
    <t>Swiss Mountain Spring Ginger Beer</t>
  </si>
  <si>
    <t>Swiss Mountain Spring</t>
  </si>
  <si>
    <t>www.swissmountainspring.ch</t>
  </si>
  <si>
    <t>2 dl</t>
  </si>
  <si>
    <t>19.6.2035</t>
  </si>
  <si>
    <t>quartier-produkt-16</t>
  </si>
  <si>
    <t>D16</t>
  </si>
  <si>
    <t>Aqua Monaco Tonic</t>
  </si>
  <si>
    <t>Aqua Monaco</t>
  </si>
  <si>
    <t>www.aquamonaco.com</t>
  </si>
  <si>
    <t>2.3 dl</t>
  </si>
  <si>
    <t>Deutschland</t>
  </si>
  <si>
    <t>19.6.2036</t>
  </si>
  <si>
    <t>quartier-produkt-17</t>
  </si>
  <si>
    <t>D20</t>
  </si>
  <si>
    <t>Bier Paul 01</t>
  </si>
  <si>
    <t>Bier</t>
  </si>
  <si>
    <t>Bier Paul</t>
  </si>
  <si>
    <t>www.bierpaul.ch/</t>
  </si>
  <si>
    <t>3.3 dl</t>
  </si>
  <si>
    <t>Zürich Wiedikon</t>
  </si>
  <si>
    <t>Standard</t>
  </si>
  <si>
    <t>19.6.2037</t>
  </si>
  <si>
    <t>quartier-produkt-18</t>
  </si>
  <si>
    <t>D21</t>
  </si>
  <si>
    <t>Oerliker Bier</t>
  </si>
  <si>
    <t>Brauerei Oerlikon</t>
  </si>
  <si>
    <t>www.brauerei-oerlikon.ch/</t>
  </si>
  <si>
    <t>Zürich Oerlikon</t>
  </si>
  <si>
    <t>19.6.2038</t>
  </si>
  <si>
    <t>quartier-produkt-19</t>
  </si>
  <si>
    <t>D23</t>
  </si>
  <si>
    <t>Amboss Amber</t>
  </si>
  <si>
    <t>Bier Amboss Amber</t>
  </si>
  <si>
    <t>Amboss</t>
  </si>
  <si>
    <t>www.amboss.ch/</t>
  </si>
  <si>
    <t>Zürich Industrie</t>
  </si>
  <si>
    <t>19.6.2039</t>
  </si>
  <si>
    <t>quartier-produkt-20</t>
  </si>
  <si>
    <t>D24</t>
  </si>
  <si>
    <t>LOG-OUT&amp;LIVE</t>
  </si>
  <si>
    <t>whitefrontier</t>
  </si>
  <si>
    <t>www.whitefrontier.ch</t>
  </si>
  <si>
    <t>Martigny, Wallis</t>
  </si>
  <si>
    <t>19.6.2040</t>
  </si>
  <si>
    <t>quartier-produkt-21</t>
  </si>
  <si>
    <t>D25</t>
  </si>
  <si>
    <t>Seebueb Fräche Siech hell</t>
  </si>
  <si>
    <t>seebueb</t>
  </si>
  <si>
    <t>https://www.seebueb-bier.ch/</t>
  </si>
  <si>
    <t>Hombrechtikon</t>
  </si>
  <si>
    <t>19.6.2041</t>
  </si>
  <si>
    <t>quartier-produkt-22</t>
  </si>
  <si>
    <t>D30</t>
  </si>
  <si>
    <t>Appenzeller Naturperle</t>
  </si>
  <si>
    <t>Bier Appenzeller Naturperle</t>
  </si>
  <si>
    <t>0.5 l</t>
  </si>
  <si>
    <t>19.6.2042</t>
  </si>
  <si>
    <t>quartier-produkt-23</t>
  </si>
  <si>
    <t>D31</t>
  </si>
  <si>
    <t>Wädi Bräu hell</t>
  </si>
  <si>
    <t>Bier Wädi Bräu hell</t>
  </si>
  <si>
    <t>Wädi-Brau-Huus AG</t>
  </si>
  <si>
    <t>www.waedenswiler.ch/index.php/home.html</t>
  </si>
  <si>
    <t>Wädenswil, Zürich</t>
  </si>
  <si>
    <t>19.6.2043</t>
  </si>
  <si>
    <t>quartier-produkt-24</t>
  </si>
  <si>
    <t>-12</t>
  </si>
  <si>
    <t>D32</t>
  </si>
  <si>
    <t>Another Galaxy double dry</t>
  </si>
  <si>
    <t>S&amp;A Brewing Another Galaxy Double Dry Hopped IPA Galaxy &amp; Citra 7.3%</t>
  </si>
  <si>
    <t>S&amp;A Brewing</t>
  </si>
  <si>
    <t>www.sandabrewing.ch/</t>
  </si>
  <si>
    <t>Kyburg, Zürich</t>
  </si>
  <si>
    <t>19.6.2044</t>
  </si>
  <si>
    <t>quartier-produkt-25</t>
  </si>
  <si>
    <t>D40</t>
  </si>
  <si>
    <t>Weisswein La Colombe</t>
  </si>
  <si>
    <t>Wein</t>
  </si>
  <si>
    <t>Maria Bühler Weine</t>
  </si>
  <si>
    <t>Paccot Domaine La Colombe</t>
  </si>
  <si>
    <t>www.lacolombe.ch/de/</t>
  </si>
  <si>
    <t>70 cl</t>
  </si>
  <si>
    <t>Féchy, Waadt</t>
  </si>
  <si>
    <t>Demeter</t>
  </si>
  <si>
    <t>19.6.2045</t>
  </si>
  <si>
    <t>quartier-produkt-26</t>
  </si>
  <si>
    <t>D41</t>
  </si>
  <si>
    <t>Rotwein Saint Estève Grande Réserve</t>
  </si>
  <si>
    <t>Marc Français</t>
  </si>
  <si>
    <t>www.saint-esteve.com/component/hikashop/millesime/13-grande-reserve-rouge-notre-recommandation-chateau-saint-esteve</t>
  </si>
  <si>
    <t>75cl</t>
  </si>
  <si>
    <t>Frankreich</t>
  </si>
  <si>
    <t>EU-Bio</t>
  </si>
  <si>
    <t>19.6.2046</t>
  </si>
  <si>
    <t>quartier-produkt-27</t>
  </si>
  <si>
    <t>D42</t>
  </si>
  <si>
    <t>Rotwein Mundo de Yuntero Tinto</t>
  </si>
  <si>
    <t>Bodegas Yuntero</t>
  </si>
  <si>
    <t>www.yuntero.com/index.php/de/vinos-2/vinos-d-o/yuntero-tinto</t>
  </si>
  <si>
    <t>Spanien</t>
  </si>
  <si>
    <t>19.6.2047</t>
  </si>
  <si>
    <t>quartier-produkt-28</t>
  </si>
  <si>
    <t>D43</t>
  </si>
  <si>
    <t>Sgàjo Prosecco</t>
  </si>
  <si>
    <t>Sgàjo Prosecco Treviso DOC</t>
  </si>
  <si>
    <t>Perlage Winery</t>
  </si>
  <si>
    <t>www.perlagewines.com/index.php?lang=de</t>
  </si>
  <si>
    <t>Italien</t>
  </si>
  <si>
    <t>Demeter, Vegan</t>
  </si>
  <si>
    <t>19.6.2048</t>
  </si>
  <si>
    <t>quartier-produkt-29</t>
  </si>
  <si>
    <t>D44</t>
  </si>
  <si>
    <t>Rosé - Château Saint Estève</t>
  </si>
  <si>
    <t>Château Saint Estève AOC Tradtition Rosé</t>
  </si>
  <si>
    <t>Château Saint Estève d'Uchaux</t>
  </si>
  <si>
    <t>www.saint-esteve.com/</t>
  </si>
  <si>
    <t>19.6.2049</t>
  </si>
  <si>
    <t>quartier-produkt-30</t>
  </si>
  <si>
    <t>E10</t>
  </si>
  <si>
    <t>Vollmilch</t>
  </si>
  <si>
    <t>Milchprodukte</t>
  </si>
  <si>
    <t>Höhn Hirzel</t>
  </si>
  <si>
    <t>www.hoehn-hirzel.ch/</t>
  </si>
  <si>
    <t>Hirzel, Zürich</t>
  </si>
  <si>
    <t>19.6.2050</t>
  </si>
  <si>
    <t>quartier-produkt-31</t>
  </si>
  <si>
    <t>E11</t>
  </si>
  <si>
    <t>Milch Drink</t>
  </si>
  <si>
    <t>Biomilk</t>
  </si>
  <si>
    <t>www.biomilk.ch/</t>
  </si>
  <si>
    <t>1l</t>
  </si>
  <si>
    <t>Worb, Bern</t>
  </si>
  <si>
    <t>19.6.2051</t>
  </si>
  <si>
    <t>quartier-produkt-32</t>
  </si>
  <si>
    <t>E12</t>
  </si>
  <si>
    <t>Nature Joghurt</t>
  </si>
  <si>
    <t>Sennerei Bachtel</t>
  </si>
  <si>
    <t>www.sennerei-bachtel.ch/</t>
  </si>
  <si>
    <t>500ml</t>
  </si>
  <si>
    <t>Wernetshausen, Zürich</t>
  </si>
  <si>
    <t>19.6.2052</t>
  </si>
  <si>
    <t>quartier-produkt-33</t>
  </si>
  <si>
    <t>E13</t>
  </si>
  <si>
    <t>Joghurt Nature laktosefrei</t>
  </si>
  <si>
    <t>Molkerei Biedermann</t>
  </si>
  <si>
    <t>www.biomolkerei.ch/de/</t>
  </si>
  <si>
    <t>Bischofszell, St. Gallen</t>
  </si>
  <si>
    <t>19.6.2053</t>
  </si>
  <si>
    <t>quartier-produkt-34</t>
  </si>
  <si>
    <t>E14</t>
  </si>
  <si>
    <t>Butter</t>
  </si>
  <si>
    <t>200g</t>
  </si>
  <si>
    <t>19.6.2054</t>
  </si>
  <si>
    <t>quartier-produkt-35</t>
  </si>
  <si>
    <t>E15</t>
  </si>
  <si>
    <t>Kokos Joghurt</t>
  </si>
  <si>
    <t>Vegan Nature Alternative zu Jogurt</t>
  </si>
  <si>
    <t>375ml</t>
  </si>
  <si>
    <t>19.6.2055</t>
  </si>
  <si>
    <t>quartier-produkt-36</t>
  </si>
  <si>
    <t>-1</t>
  </si>
  <si>
    <t>E16</t>
  </si>
  <si>
    <t>freies Joghurt klein</t>
  </si>
  <si>
    <t>180g</t>
  </si>
  <si>
    <t>0019XX</t>
  </si>
  <si>
    <t>E20</t>
  </si>
  <si>
    <t>Vollrahm</t>
  </si>
  <si>
    <t>Rahm</t>
  </si>
  <si>
    <t>19.6.2056</t>
  </si>
  <si>
    <t>quartier-produkt-37</t>
  </si>
  <si>
    <t>E21</t>
  </si>
  <si>
    <t>Sauer Halbrahm</t>
  </si>
  <si>
    <t>19.6.2057</t>
  </si>
  <si>
    <t>quartier-produkt-38</t>
  </si>
  <si>
    <t>E22</t>
  </si>
  <si>
    <t>Crème Fraîche</t>
  </si>
  <si>
    <t>19.6.2058</t>
  </si>
  <si>
    <t>quartier-produkt-39</t>
  </si>
  <si>
    <t>E23</t>
  </si>
  <si>
    <t>Magerquark</t>
  </si>
  <si>
    <t>25/01/2020</t>
  </si>
  <si>
    <t>19.6.2059</t>
  </si>
  <si>
    <t>quartier-produkt-40</t>
  </si>
  <si>
    <t>E24</t>
  </si>
  <si>
    <t>Soya Cuisine Rahm</t>
  </si>
  <si>
    <t>Provamel</t>
  </si>
  <si>
    <t>www.provamel.com/de</t>
  </si>
  <si>
    <t>Europa</t>
  </si>
  <si>
    <t>Belgien</t>
  </si>
  <si>
    <t>19.6.2060</t>
  </si>
  <si>
    <t>quartier-produkt-41</t>
  </si>
  <si>
    <t>E29</t>
  </si>
  <si>
    <t>Hüttenkäse</t>
  </si>
  <si>
    <t>19.6.2061</t>
  </si>
  <si>
    <t>quartier-produkt-42</t>
  </si>
  <si>
    <t>E30</t>
  </si>
  <si>
    <t>Frischkäse California Doppel</t>
  </si>
  <si>
    <t>Oema</t>
  </si>
  <si>
    <t>www.oema.de/</t>
  </si>
  <si>
    <t>Allgäu, Deutschland</t>
  </si>
  <si>
    <t>21/02/2020</t>
  </si>
  <si>
    <t>19.6.2062</t>
  </si>
  <si>
    <t>quartier-produkt-43</t>
  </si>
  <si>
    <t>E31</t>
  </si>
  <si>
    <t>Tomme</t>
  </si>
  <si>
    <t>L'Aubier</t>
  </si>
  <si>
    <t>www.aubier.ch/de/home.html</t>
  </si>
  <si>
    <t>Montezillon, Neuenburg</t>
  </si>
  <si>
    <t>27/01/2020</t>
  </si>
  <si>
    <t>19.6.2063</t>
  </si>
  <si>
    <t>quartier-produkt-44</t>
  </si>
  <si>
    <t>E32</t>
  </si>
  <si>
    <t>Weichkäse Nr.2</t>
  </si>
  <si>
    <t>unterschiedlich</t>
  </si>
  <si>
    <t>19.6.2064</t>
  </si>
  <si>
    <t>quartier-produkt-45</t>
  </si>
  <si>
    <t>E33</t>
  </si>
  <si>
    <t>Greyezer AOP</t>
  </si>
  <si>
    <t>Greyezer mild AOP</t>
  </si>
  <si>
    <t>Intercheese</t>
  </si>
  <si>
    <t>www.intercheese.ch/de/produkte/schweiz/bio-kaese</t>
  </si>
  <si>
    <t>Beromünster, Luzern</t>
  </si>
  <si>
    <t>19.6.2065</t>
  </si>
  <si>
    <t>quartier-produkt-46</t>
  </si>
  <si>
    <t>-5148</t>
  </si>
  <si>
    <t>-268</t>
  </si>
  <si>
    <t>E34</t>
  </si>
  <si>
    <t>Parmesan</t>
  </si>
  <si>
    <t>La Villa Bio Parmigiano Reggiano</t>
  </si>
  <si>
    <t>La Villa</t>
  </si>
  <si>
    <t>www.lavillabio.it/parmigiano-reggiano/</t>
  </si>
  <si>
    <t>24/02/2020</t>
  </si>
  <si>
    <t>19.6.2066</t>
  </si>
  <si>
    <t>quartier-produkt-47</t>
  </si>
  <si>
    <t>-2854</t>
  </si>
  <si>
    <t>-1540</t>
  </si>
  <si>
    <t>E35</t>
  </si>
  <si>
    <t>Hartkäse Nr. 3</t>
  </si>
  <si>
    <t>19.6.2067</t>
  </si>
  <si>
    <t>quartier-produkt-48</t>
  </si>
  <si>
    <t>-117</t>
  </si>
  <si>
    <t>E36</t>
  </si>
  <si>
    <t>Reibkäse</t>
  </si>
  <si>
    <t>Züger Bio Reibkäse</t>
  </si>
  <si>
    <t>Züger</t>
  </si>
  <si>
    <t>www.frischkaese.ch/</t>
  </si>
  <si>
    <t>150g</t>
  </si>
  <si>
    <t>Oberbüren</t>
  </si>
  <si>
    <t>19.6.2068</t>
  </si>
  <si>
    <t>quartier-produkt-49</t>
  </si>
  <si>
    <t>E37</t>
  </si>
  <si>
    <t>Doppel-Mozzarella</t>
  </si>
  <si>
    <t>Mozzarella Kugel</t>
  </si>
  <si>
    <t>100g</t>
  </si>
  <si>
    <t>19.6.2069</t>
  </si>
  <si>
    <t>quartier-produkt-50</t>
  </si>
  <si>
    <t>-4</t>
  </si>
  <si>
    <t>E38</t>
  </si>
  <si>
    <t>Hefe frisch</t>
  </si>
  <si>
    <t>Hefe Schweiz (TG)</t>
  </si>
  <si>
    <t>www.hefe.ch/</t>
  </si>
  <si>
    <t>42g</t>
  </si>
  <si>
    <t>Stettfurt, Thurgau</t>
  </si>
  <si>
    <t>19.6.2070</t>
  </si>
  <si>
    <t>quartier-produkt-51</t>
  </si>
  <si>
    <t>E39</t>
  </si>
  <si>
    <t>Seidentofu</t>
  </si>
  <si>
    <t>Taifun</t>
  </si>
  <si>
    <t>www.taifun-tofu.de/</t>
  </si>
  <si>
    <t>400g</t>
  </si>
  <si>
    <t>Freiburg, Deutschland</t>
  </si>
  <si>
    <t>19.6.2071</t>
  </si>
  <si>
    <t>quartier-produkt-52</t>
  </si>
  <si>
    <t>E40</t>
  </si>
  <si>
    <t>Blätterteig Dinkel ausgewallt</t>
  </si>
  <si>
    <t>Teig</t>
  </si>
  <si>
    <t>300g</t>
  </si>
  <si>
    <t>CH-Knospe</t>
  </si>
  <si>
    <t>19.6.2072</t>
  </si>
  <si>
    <t>quartier-produkt-53</t>
  </si>
  <si>
    <t>E41</t>
  </si>
  <si>
    <t>Blätterteig Weizen ausgewallt</t>
  </si>
  <si>
    <t>19.6.2073</t>
  </si>
  <si>
    <t>quartier-produkt-54</t>
  </si>
  <si>
    <t>E42</t>
  </si>
  <si>
    <t>Tofu Nature</t>
  </si>
  <si>
    <t>Tofu</t>
  </si>
  <si>
    <t>Noppa</t>
  </si>
  <si>
    <t>003181</t>
  </si>
  <si>
    <t>19.6.2074</t>
  </si>
  <si>
    <t>quartier-produkt-55</t>
  </si>
  <si>
    <t>E43</t>
  </si>
  <si>
    <t>Tofu-Gemüsemedaillons - delist</t>
  </si>
  <si>
    <t>Tofu-Gemüsemedaillons</t>
  </si>
  <si>
    <t>003194</t>
  </si>
  <si>
    <t>19.6.2075</t>
  </si>
  <si>
    <t>quartier-produkt-56</t>
  </si>
  <si>
    <t>E44</t>
  </si>
  <si>
    <t>Hefe frisch 500g</t>
  </si>
  <si>
    <t>19.6.2076</t>
  </si>
  <si>
    <t>quartier-produkt-57</t>
  </si>
  <si>
    <t>E45</t>
  </si>
  <si>
    <t>Bratkäse Provençal</t>
  </si>
  <si>
    <t>2 x 80g</t>
  </si>
  <si>
    <t>19.6.2077</t>
  </si>
  <si>
    <t>quartier-produkt-58</t>
  </si>
  <si>
    <t>E46</t>
  </si>
  <si>
    <t>Indian Paneer Nature</t>
  </si>
  <si>
    <t>19.6.2078</t>
  </si>
  <si>
    <t>quartier-produkt-59</t>
  </si>
  <si>
    <t>E47</t>
  </si>
  <si>
    <t>Alpkäse Haslital rezent</t>
  </si>
  <si>
    <t>Antoine</t>
  </si>
  <si>
    <t>Stephan Bohnenblust</t>
  </si>
  <si>
    <t>http://www.alporama.ch/gv2/get/get_SenntenDetail.asp?idSennten=496</t>
  </si>
  <si>
    <t>3806 Bönigen</t>
  </si>
  <si>
    <t>19.6.2079</t>
  </si>
  <si>
    <t>quartier-produkt-60</t>
  </si>
  <si>
    <t>E48</t>
  </si>
  <si>
    <t>Alpkäse Haslital mild</t>
  </si>
  <si>
    <t>19.6.2080</t>
  </si>
  <si>
    <t>quartier-produkt-61</t>
  </si>
  <si>
    <t>E49</t>
  </si>
  <si>
    <t>Feta</t>
  </si>
  <si>
    <t xml:space="preserve">Feta </t>
  </si>
  <si>
    <t>bio-verde</t>
  </si>
  <si>
    <t>19.6.2081</t>
  </si>
  <si>
    <t>quartier-produkt-62</t>
  </si>
  <si>
    <t>F10</t>
  </si>
  <si>
    <t>Planted.chicken mariniert</t>
  </si>
  <si>
    <t>Tiefkühler</t>
  </si>
  <si>
    <t>planted.chicken mit HILTL Güggeli Marinade</t>
  </si>
  <si>
    <t>planted</t>
  </si>
  <si>
    <t>www.planted.ch/</t>
  </si>
  <si>
    <t>Zürich ETH-Zentrum</t>
  </si>
  <si>
    <t>19.6.2082</t>
  </si>
  <si>
    <t>quartier-produkt-63</t>
  </si>
  <si>
    <t>-2</t>
  </si>
  <si>
    <t>F11</t>
  </si>
  <si>
    <t xml:space="preserve">Planted.chicken </t>
  </si>
  <si>
    <t>planted.chicken</t>
  </si>
  <si>
    <t>19.6.2083</t>
  </si>
  <si>
    <t>quartier-produkt-64</t>
  </si>
  <si>
    <t>F20</t>
  </si>
  <si>
    <t>TK Erbsen</t>
  </si>
  <si>
    <t>TK Erbsen sehr fein</t>
  </si>
  <si>
    <t>450g</t>
  </si>
  <si>
    <t>19.6.2084</t>
  </si>
  <si>
    <t>quartier-produkt-65</t>
  </si>
  <si>
    <t>F21</t>
  </si>
  <si>
    <t>TK Spinat</t>
  </si>
  <si>
    <t>TK Spinat Blatt</t>
  </si>
  <si>
    <t>19.6.2085</t>
  </si>
  <si>
    <t>quartier-produkt-66</t>
  </si>
  <si>
    <t>F31</t>
  </si>
  <si>
    <t>Ravioli 1</t>
  </si>
  <si>
    <t>Ravioli</t>
  </si>
  <si>
    <t>Pastasy</t>
  </si>
  <si>
    <t>http://www.pastasy.ch/</t>
  </si>
  <si>
    <t>Zürich Witikon</t>
  </si>
  <si>
    <t>19.6.2086</t>
  </si>
  <si>
    <t>quartier-produkt-67</t>
  </si>
  <si>
    <t>F32</t>
  </si>
  <si>
    <t>Ravioli 2</t>
  </si>
  <si>
    <t>19.6.2087</t>
  </si>
  <si>
    <t>quartier-produkt-68</t>
  </si>
  <si>
    <t>F33</t>
  </si>
  <si>
    <t xml:space="preserve">N </t>
  </si>
  <si>
    <t>Wiedikerli / Zwickerli</t>
  </si>
  <si>
    <t>Wiediker</t>
  </si>
  <si>
    <t>Metzgerei Keller</t>
  </si>
  <si>
    <t>metzgerei-keller.ch</t>
  </si>
  <si>
    <t>4x80g</t>
  </si>
  <si>
    <t>19.6.2088</t>
  </si>
  <si>
    <t>quartier-produkt-69</t>
  </si>
  <si>
    <t>F40</t>
  </si>
  <si>
    <t>Gasparini Lutscher</t>
  </si>
  <si>
    <t>Gasparini</t>
  </si>
  <si>
    <t>https://www.gasparini.ch/</t>
  </si>
  <si>
    <t>80g</t>
  </si>
  <si>
    <t>Basel Land</t>
  </si>
  <si>
    <t>19.6.2089</t>
  </si>
  <si>
    <t>quartier-produkt-70</t>
  </si>
  <si>
    <t>F42</t>
  </si>
  <si>
    <t>Hibis Kuss</t>
  </si>
  <si>
    <t>Glacé Stängeli Hibis Kuss</t>
  </si>
  <si>
    <t>Luna Llena</t>
  </si>
  <si>
    <t>www.lunallena.ch/</t>
  </si>
  <si>
    <t>Bern</t>
  </si>
  <si>
    <t>19.6.2090</t>
  </si>
  <si>
    <t>quartier-produkt-71</t>
  </si>
  <si>
    <t>F43</t>
  </si>
  <si>
    <t>Sorbetto Glace</t>
  </si>
  <si>
    <t>Sorbetto Ice Cream &amp; Sorbet</t>
  </si>
  <si>
    <t>Lena</t>
  </si>
  <si>
    <t>Sorbetto</t>
  </si>
  <si>
    <t>https://www.sorbetto.ch/neptun/#angebot</t>
  </si>
  <si>
    <t>100ml</t>
  </si>
  <si>
    <t>Zürich Hottingen</t>
  </si>
  <si>
    <t>CH-Knospe (Brüderhof)</t>
  </si>
  <si>
    <t>19.6.2091</t>
  </si>
  <si>
    <t>quartier-produkt-72</t>
  </si>
  <si>
    <t>-9</t>
  </si>
  <si>
    <t>F44</t>
  </si>
  <si>
    <t>Sorbetto Glace gross (0.5 Ltr.)</t>
  </si>
  <si>
    <t>19.6.2092</t>
  </si>
  <si>
    <t>quartier-produkt-73</t>
  </si>
  <si>
    <t>H10</t>
  </si>
  <si>
    <t>Passata</t>
  </si>
  <si>
    <t>02-Erstes Abteil</t>
  </si>
  <si>
    <t>Tomatenprodukte/Saucen</t>
  </si>
  <si>
    <t xml:space="preserve">Terra Verde </t>
  </si>
  <si>
    <t>Terra Verde</t>
  </si>
  <si>
    <t>www.terra-verde.ch/</t>
  </si>
  <si>
    <t>680g</t>
  </si>
  <si>
    <t>108.001.00</t>
  </si>
  <si>
    <t>31/12/2022</t>
  </si>
  <si>
    <t>19.6.2093</t>
  </si>
  <si>
    <t>quartier-produkt-74</t>
  </si>
  <si>
    <t>H11</t>
  </si>
  <si>
    <t>Pelati</t>
  </si>
  <si>
    <t>Rispoli</t>
  </si>
  <si>
    <t>www.conserverispoli.it/index.php?lang=en</t>
  </si>
  <si>
    <t>108.041.00</t>
  </si>
  <si>
    <t>31/12/2021</t>
  </si>
  <si>
    <t>19.6.2094</t>
  </si>
  <si>
    <t>quartier-produkt-75</t>
  </si>
  <si>
    <t>H20</t>
  </si>
  <si>
    <t>Orecchiette</t>
  </si>
  <si>
    <t>Teigwaren</t>
  </si>
  <si>
    <t>Orecchiette hell</t>
  </si>
  <si>
    <t>Iris (IT)</t>
  </si>
  <si>
    <t>www.irisbio.com/</t>
  </si>
  <si>
    <t>Pack 500g</t>
  </si>
  <si>
    <t>205.128.00</t>
  </si>
  <si>
    <t>26/06/2022</t>
  </si>
  <si>
    <t>19.6.2095</t>
  </si>
  <si>
    <t>quartier-produkt-76</t>
  </si>
  <si>
    <t>H21</t>
  </si>
  <si>
    <t>Penne</t>
  </si>
  <si>
    <t>Penne hell</t>
  </si>
  <si>
    <t>205.117.00</t>
  </si>
  <si>
    <t>19.6.2096</t>
  </si>
  <si>
    <t>quartier-produkt-77</t>
  </si>
  <si>
    <t>H22</t>
  </si>
  <si>
    <t>Penne Vollkorn</t>
  </si>
  <si>
    <t>205.135.00</t>
  </si>
  <si>
    <t>31/05/2022</t>
  </si>
  <si>
    <t>19.6.2097</t>
  </si>
  <si>
    <t>quartier-produkt-78</t>
  </si>
  <si>
    <t>H23</t>
  </si>
  <si>
    <t>Strozzapreti</t>
  </si>
  <si>
    <t>Strozzapreti 500g</t>
  </si>
  <si>
    <t>Genovas</t>
  </si>
  <si>
    <t>www.genovas.ch</t>
  </si>
  <si>
    <t>19.6.2098</t>
  </si>
  <si>
    <t>quartier-produkt-79</t>
  </si>
  <si>
    <t>H30</t>
  </si>
  <si>
    <t>Lasagne ohne Ei</t>
  </si>
  <si>
    <t>205.127.00</t>
  </si>
  <si>
    <t>19.6.2099</t>
  </si>
  <si>
    <t>quartier-produkt-80</t>
  </si>
  <si>
    <t>H31</t>
  </si>
  <si>
    <t>Spaghetti Vollkorn</t>
  </si>
  <si>
    <t>205.134.00</t>
  </si>
  <si>
    <t>30/05/2022</t>
  </si>
  <si>
    <t>19.6.2100</t>
  </si>
  <si>
    <t>quartier-produkt-81</t>
  </si>
  <si>
    <t>H32</t>
  </si>
  <si>
    <t>Spaghetti</t>
  </si>
  <si>
    <t>Spaghetti hell</t>
  </si>
  <si>
    <t>205.116.00</t>
  </si>
  <si>
    <t>28/08/2022</t>
  </si>
  <si>
    <t>19.6.2101</t>
  </si>
  <si>
    <t>quartier-produkt-82</t>
  </si>
  <si>
    <t>H33</t>
  </si>
  <si>
    <t xml:space="preserve">Fusilli / Farfalle </t>
  </si>
  <si>
    <t>Fusilli hell</t>
  </si>
  <si>
    <t>205.119.00</t>
  </si>
  <si>
    <t>29/10/2021</t>
  </si>
  <si>
    <t>19.6.2102</t>
  </si>
  <si>
    <t>quartier-produkt-83</t>
  </si>
  <si>
    <t>H40</t>
  </si>
  <si>
    <t>Sugo al Basilico</t>
  </si>
  <si>
    <t>Glas 290g</t>
  </si>
  <si>
    <t>109.001.00</t>
  </si>
  <si>
    <t>30/07/2022</t>
  </si>
  <si>
    <t>19.6.2103</t>
  </si>
  <si>
    <t>quartier-produkt-84</t>
  </si>
  <si>
    <t>H41</t>
  </si>
  <si>
    <t>Pesto gross</t>
  </si>
  <si>
    <t>Pesto Genovese con noci</t>
  </si>
  <si>
    <t>Glas 130g</t>
  </si>
  <si>
    <t>101.229.00</t>
  </si>
  <si>
    <t>19.6.2104</t>
  </si>
  <si>
    <t>quartier-produkt-85</t>
  </si>
  <si>
    <t>H42</t>
  </si>
  <si>
    <t>Pesto klein</t>
  </si>
  <si>
    <t>Pesto alla genovese</t>
  </si>
  <si>
    <t>Alce nero</t>
  </si>
  <si>
    <t>www.alcenero.com/de/prodotto/pesto-rosso-rotes-bio-pesto-130g/</t>
  </si>
  <si>
    <t>19.6.2105</t>
  </si>
  <si>
    <t>quartier-produkt-86</t>
  </si>
  <si>
    <t>H43</t>
  </si>
  <si>
    <t>Pesto rosso</t>
  </si>
  <si>
    <t>Pesto rosso - Condimento</t>
  </si>
  <si>
    <t>Glas 170g</t>
  </si>
  <si>
    <t>101.013.00</t>
  </si>
  <si>
    <t>19.6.2106</t>
  </si>
  <si>
    <t>quartier-produkt-87</t>
  </si>
  <si>
    <t>H50</t>
  </si>
  <si>
    <t>Tagliatelle</t>
  </si>
  <si>
    <t>Nudeln breit hell 10mm</t>
  </si>
  <si>
    <t>La Martina (ZH)</t>
  </si>
  <si>
    <t>Beutel 400g</t>
  </si>
  <si>
    <t>15/06/2020</t>
  </si>
  <si>
    <t>19.6.2107</t>
  </si>
  <si>
    <t>quartier-produkt-88</t>
  </si>
  <si>
    <t>H51</t>
  </si>
  <si>
    <t>Tagliatelle piccante</t>
  </si>
  <si>
    <t>Tagliatelle piccante 500g</t>
  </si>
  <si>
    <t>19.6.2108</t>
  </si>
  <si>
    <t>quartier-produkt-89</t>
  </si>
  <si>
    <t>H52</t>
  </si>
  <si>
    <t>Tagliatelle nero di seppia</t>
  </si>
  <si>
    <t>Tagliatelle nero di seppia 500g</t>
  </si>
  <si>
    <t>19.6.2109</t>
  </si>
  <si>
    <t>quartier-produkt-90</t>
  </si>
  <si>
    <t>H53</t>
  </si>
  <si>
    <t>Rigatoni</t>
  </si>
  <si>
    <t>Rigatoni 500g</t>
  </si>
  <si>
    <t>19.6.2110</t>
  </si>
  <si>
    <t>quartier-produkt-91</t>
  </si>
  <si>
    <t>J10</t>
  </si>
  <si>
    <t>Kichererbsen trocken</t>
  </si>
  <si>
    <t>Reis, Linsen, Bohnen &amp; Getreide</t>
  </si>
  <si>
    <t>Kichererbsen</t>
  </si>
  <si>
    <t>Mahler &amp; Co</t>
  </si>
  <si>
    <t>EU-Bio, Fairtrade, Klimafreundlich</t>
  </si>
  <si>
    <t>31/12/2020</t>
  </si>
  <si>
    <t>19.6.2111</t>
  </si>
  <si>
    <t>quartier-produkt-92</t>
  </si>
  <si>
    <t>J20</t>
  </si>
  <si>
    <t>Langkorn Reis</t>
  </si>
  <si>
    <t>Reis Parboiled weiss Langk.</t>
  </si>
  <si>
    <t>www.mahlerundco.ch/</t>
  </si>
  <si>
    <t>Beutel 1kg</t>
  </si>
  <si>
    <t>Knospe, Fairtrade, Klimafreundlich</t>
  </si>
  <si>
    <t>MM_0573</t>
  </si>
  <si>
    <t>31/03/2021</t>
  </si>
  <si>
    <t>19.6.2112</t>
  </si>
  <si>
    <t>quartier-produkt-93</t>
  </si>
  <si>
    <t>J21</t>
  </si>
  <si>
    <t>Risotto Carnaroli</t>
  </si>
  <si>
    <t>Riso Carnaroli</t>
  </si>
  <si>
    <t>Vanadis</t>
  </si>
  <si>
    <t>www.katalog.biopartner.ch/de/vanadis-risotto-reis-carnaroli-weiss-beutel-1-kg</t>
  </si>
  <si>
    <t>Pack 1kg</t>
  </si>
  <si>
    <t>19.6.2113</t>
  </si>
  <si>
    <t>quartier-produkt-94</t>
  </si>
  <si>
    <t>J22</t>
  </si>
  <si>
    <t>Bio Risotto Carnaroli</t>
  </si>
  <si>
    <t>Bio Risottoreis Carnaroli Italien</t>
  </si>
  <si>
    <t>MM_0574</t>
  </si>
  <si>
    <t>19.6.2114</t>
  </si>
  <si>
    <t>quartier-produkt-95</t>
  </si>
  <si>
    <t>J30</t>
  </si>
  <si>
    <t>Vollkornreis Casina Belvedere</t>
  </si>
  <si>
    <t>Agricola Belvedere</t>
  </si>
  <si>
    <t>101.039.00</t>
  </si>
  <si>
    <t>30/07/2021</t>
  </si>
  <si>
    <t>19.6.2115</t>
  </si>
  <si>
    <t>quartier-produkt-96</t>
  </si>
  <si>
    <t>J31</t>
  </si>
  <si>
    <t>Basmati Reis</t>
  </si>
  <si>
    <t>Reis Basmati weiss</t>
  </si>
  <si>
    <t>Indien</t>
  </si>
  <si>
    <t>MM_0572</t>
  </si>
  <si>
    <t>19.6.2116</t>
  </si>
  <si>
    <t>quartier-produkt-97</t>
  </si>
  <si>
    <t>J40</t>
  </si>
  <si>
    <t>Grüne Linsen</t>
  </si>
  <si>
    <t>Linsen grün</t>
  </si>
  <si>
    <t>Beutel 500g</t>
  </si>
  <si>
    <t>MM_0705</t>
  </si>
  <si>
    <t>19.6.2117</t>
  </si>
  <si>
    <t>quartier-produkt-98</t>
  </si>
  <si>
    <t>J41</t>
  </si>
  <si>
    <t>Linsen braun</t>
  </si>
  <si>
    <t>MM_0708</t>
  </si>
  <si>
    <t>19.6.2118</t>
  </si>
  <si>
    <t>quartier-produkt-99</t>
  </si>
  <si>
    <t>J42</t>
  </si>
  <si>
    <t>Rote Linsen</t>
  </si>
  <si>
    <t>Linsen rot</t>
  </si>
  <si>
    <t>CH-Bio, Klimafreundlich</t>
  </si>
  <si>
    <t>MM_0707</t>
  </si>
  <si>
    <t>19.6.2119</t>
  </si>
  <si>
    <t>quartier-produkt-100</t>
  </si>
  <si>
    <t>K10</t>
  </si>
  <si>
    <t>Atlantik Meersalz fein</t>
  </si>
  <si>
    <t>Gewürze</t>
  </si>
  <si>
    <t>Naturata</t>
  </si>
  <si>
    <t>www.naturata.de/</t>
  </si>
  <si>
    <t>Beutel 500 g</t>
  </si>
  <si>
    <t>Portugal</t>
  </si>
  <si>
    <t>20/12/23</t>
  </si>
  <si>
    <t>19.6.2120</t>
  </si>
  <si>
    <t>quartier-produkt-101</t>
  </si>
  <si>
    <t>K11</t>
  </si>
  <si>
    <t>Safran gemahlen</t>
  </si>
  <si>
    <t>Erboristi Lendi</t>
  </si>
  <si>
    <t>www.erboristi.ch/shop/</t>
  </si>
  <si>
    <t>Beutel 0.5 g</t>
  </si>
  <si>
    <t>20/05/22</t>
  </si>
  <si>
    <t>19.6.2121</t>
  </si>
  <si>
    <t>quartier-produkt-102</t>
  </si>
  <si>
    <t>K12</t>
  </si>
  <si>
    <t>Sesammus Tahin</t>
  </si>
  <si>
    <t>Jean Hervé</t>
  </si>
  <si>
    <t>Glas 350g</t>
  </si>
  <si>
    <t>003910</t>
  </si>
  <si>
    <t>20/05/23</t>
  </si>
  <si>
    <t>19.6.2122</t>
  </si>
  <si>
    <t>quartier-produkt-103</t>
  </si>
  <si>
    <t>K13</t>
  </si>
  <si>
    <t>Getrocknete Steinpilze</t>
  </si>
  <si>
    <t>Funghi Porcini Secchi</t>
  </si>
  <si>
    <t>20g</t>
  </si>
  <si>
    <t>100.030.00</t>
  </si>
  <si>
    <t>19.6.2123</t>
  </si>
  <si>
    <t>quartier-produkt-104</t>
  </si>
  <si>
    <t>K14</t>
  </si>
  <si>
    <t>Sesam</t>
  </si>
  <si>
    <t>Sesame</t>
  </si>
  <si>
    <t>Tamneere</t>
  </si>
  <si>
    <t>www.tamneere.com</t>
  </si>
  <si>
    <t>K20</t>
  </si>
  <si>
    <t>Oregano</t>
  </si>
  <si>
    <t>Sonnentor</t>
  </si>
  <si>
    <t>www.sonnentor.com/de-at</t>
  </si>
  <si>
    <t>31/03/2022</t>
  </si>
  <si>
    <t>19.6.2124</t>
  </si>
  <si>
    <t>quartier-produkt-105</t>
  </si>
  <si>
    <t>K21</t>
  </si>
  <si>
    <t>Basilikum</t>
  </si>
  <si>
    <t>Basillikum</t>
  </si>
  <si>
    <t>15g</t>
  </si>
  <si>
    <t>SO_00317</t>
  </si>
  <si>
    <t>30/09/2022</t>
  </si>
  <si>
    <t>19.6.2125</t>
  </si>
  <si>
    <t>quartier-produkt-106</t>
  </si>
  <si>
    <t>K22</t>
  </si>
  <si>
    <t>Cassia Zimt</t>
  </si>
  <si>
    <t>Zimt Ceylon gemahlen</t>
  </si>
  <si>
    <t>40g</t>
  </si>
  <si>
    <t>Österreich</t>
  </si>
  <si>
    <t>SO_07734</t>
  </si>
  <si>
    <t>30/09/2021</t>
  </si>
  <si>
    <t>19.6.2126</t>
  </si>
  <si>
    <t>quartier-produkt-107</t>
  </si>
  <si>
    <t>K23</t>
  </si>
  <si>
    <t>Paprika edelsüss</t>
  </si>
  <si>
    <t>SO_00327</t>
  </si>
  <si>
    <t>19.6.2127</t>
  </si>
  <si>
    <t>quartier-produkt-108</t>
  </si>
  <si>
    <t>K24</t>
  </si>
  <si>
    <t>Rosmarin</t>
  </si>
  <si>
    <t>Rosmarin, geschnitten</t>
  </si>
  <si>
    <t>25g</t>
  </si>
  <si>
    <t>SO_00316</t>
  </si>
  <si>
    <t>19.6.2128</t>
  </si>
  <si>
    <t>quartier-produkt-109</t>
  </si>
  <si>
    <t>K25</t>
  </si>
  <si>
    <t>Lorbeerblätter</t>
  </si>
  <si>
    <t>10g</t>
  </si>
  <si>
    <t>SO_00335</t>
  </si>
  <si>
    <t>19.6.2129</t>
  </si>
  <si>
    <t>quartier-produkt-110</t>
  </si>
  <si>
    <t>K26</t>
  </si>
  <si>
    <t>Schwarzer Pfeffer ganz</t>
  </si>
  <si>
    <t>Pfeffer schwarz ganz</t>
  </si>
  <si>
    <t>35g</t>
  </si>
  <si>
    <t>19.6.2130</t>
  </si>
  <si>
    <t>quartier-produkt-111</t>
  </si>
  <si>
    <t>K27</t>
  </si>
  <si>
    <t>Schwarzer Pfeffer gemahlen</t>
  </si>
  <si>
    <t>Pfeffer schwarz gemahlen</t>
  </si>
  <si>
    <t>SO_00339</t>
  </si>
  <si>
    <t>30/09/2023</t>
  </si>
  <si>
    <t>19.6.2131</t>
  </si>
  <si>
    <t>quartier-produkt-112</t>
  </si>
  <si>
    <t>K28</t>
  </si>
  <si>
    <t>Kräuter der Provence</t>
  </si>
  <si>
    <t>SO_00337</t>
  </si>
  <si>
    <t>19.6.2132</t>
  </si>
  <si>
    <t>quartier-produkt-113</t>
  </si>
  <si>
    <t>K29</t>
  </si>
  <si>
    <t>Curry mild Streudose</t>
  </si>
  <si>
    <t>Glas 29g</t>
  </si>
  <si>
    <t>30/08/2020</t>
  </si>
  <si>
    <t>19.6.2133</t>
  </si>
  <si>
    <t>quartier-produkt-114</t>
  </si>
  <si>
    <t>K30</t>
  </si>
  <si>
    <t>Herbamare</t>
  </si>
  <si>
    <t>Herbamare (Salat &amp; Gemüse)</t>
  </si>
  <si>
    <t>A. Vogel</t>
  </si>
  <si>
    <t>www.avogel-company.ch/</t>
  </si>
  <si>
    <t>250g</t>
  </si>
  <si>
    <t>30/07/2023</t>
  </si>
  <si>
    <t>19.6.2134</t>
  </si>
  <si>
    <t>quartier-produkt-115</t>
  </si>
  <si>
    <t>K31</t>
  </si>
  <si>
    <t>Gemüse Bouillon Paste</t>
  </si>
  <si>
    <t>Morga</t>
  </si>
  <si>
    <t>www.morga.ch/</t>
  </si>
  <si>
    <t>Dose 400g</t>
  </si>
  <si>
    <t>Ebnat-Kappel, St. Gallen</t>
  </si>
  <si>
    <t>22/02/2021</t>
  </si>
  <si>
    <t>19.6.2135</t>
  </si>
  <si>
    <t>quartier-produkt-116</t>
  </si>
  <si>
    <t>K40</t>
  </si>
  <si>
    <t>Sonnenblumenöl</t>
  </si>
  <si>
    <t>Öle/Fette/Essig</t>
  </si>
  <si>
    <t>Biofarm</t>
  </si>
  <si>
    <t>www.biofarm.ch/</t>
  </si>
  <si>
    <t>Flasche 5dl</t>
  </si>
  <si>
    <t>19.6.2136</t>
  </si>
  <si>
    <t>quartier-produkt-117</t>
  </si>
  <si>
    <t>K41</t>
  </si>
  <si>
    <t>Olivenöl Extra Vergine</t>
  </si>
  <si>
    <t>Olio d'Oliva extra vergine</t>
  </si>
  <si>
    <t>Flasche 7,5dl</t>
  </si>
  <si>
    <t>110.001.00</t>
  </si>
  <si>
    <t>19.6.2137</t>
  </si>
  <si>
    <t>quartier-produkt-118</t>
  </si>
  <si>
    <t>K42</t>
  </si>
  <si>
    <t>Mayonnaise</t>
  </si>
  <si>
    <t>Gautschi</t>
  </si>
  <si>
    <t>www.saucen.ch/</t>
  </si>
  <si>
    <t>170g</t>
  </si>
  <si>
    <t>Utzenstorf, Bern</t>
  </si>
  <si>
    <t>20/04/2020</t>
  </si>
  <si>
    <t>19.6.2138</t>
  </si>
  <si>
    <t>quartier-produkt-119</t>
  </si>
  <si>
    <t>K43</t>
  </si>
  <si>
    <t>Senf mild</t>
  </si>
  <si>
    <t>xxx</t>
  </si>
  <si>
    <t>21/05/2020</t>
  </si>
  <si>
    <t>19.6.2139</t>
  </si>
  <si>
    <t>quartier-produkt-120</t>
  </si>
  <si>
    <t>K44</t>
  </si>
  <si>
    <t>Senf körnig</t>
  </si>
  <si>
    <t>byodo</t>
  </si>
  <si>
    <t>https://www.byodo.de/index/</t>
  </si>
  <si>
    <t>Glas 125 ml</t>
  </si>
  <si>
    <t>19.6.2140</t>
  </si>
  <si>
    <t>quartier-produkt-121</t>
  </si>
  <si>
    <t>K45</t>
  </si>
  <si>
    <t>Tomatenmark</t>
  </si>
  <si>
    <t>Tomatenmark 22 %</t>
  </si>
  <si>
    <t>Rapunzel</t>
  </si>
  <si>
    <t>www.rapunzel.de/</t>
  </si>
  <si>
    <t>Tube 200g</t>
  </si>
  <si>
    <t>19.6.2141</t>
  </si>
  <si>
    <t>quartier-produkt-122</t>
  </si>
  <si>
    <t>K46</t>
  </si>
  <si>
    <t>Ketchup</t>
  </si>
  <si>
    <t>Ketchup Tomate</t>
  </si>
  <si>
    <t>350g</t>
  </si>
  <si>
    <t>24/08/2020</t>
  </si>
  <si>
    <t>19.6.2142</t>
  </si>
  <si>
    <t>quartier-produkt-123</t>
  </si>
  <si>
    <t>K47</t>
  </si>
  <si>
    <t>Kokosmilch extra</t>
  </si>
  <si>
    <t>Morgenland (DE)</t>
  </si>
  <si>
    <t>www.morgenland.bio/</t>
  </si>
  <si>
    <t>Dose 400 g</t>
  </si>
  <si>
    <t>Sri Lanka</t>
  </si>
  <si>
    <t>19.6.2143</t>
  </si>
  <si>
    <t>quartier-produkt-124</t>
  </si>
  <si>
    <t>K48</t>
  </si>
  <si>
    <t>Kokosöl nativ</t>
  </si>
  <si>
    <t>Bio Planète</t>
  </si>
  <si>
    <t>342088</t>
  </si>
  <si>
    <t>19.6.2144</t>
  </si>
  <si>
    <t>quartier-produkt-125</t>
  </si>
  <si>
    <t>K49</t>
  </si>
  <si>
    <t>Rapsöl</t>
  </si>
  <si>
    <t>Flasche 0.5l</t>
  </si>
  <si>
    <t>19.6.2145</t>
  </si>
  <si>
    <t>quartier-produkt-126</t>
  </si>
  <si>
    <t>K50</t>
  </si>
  <si>
    <t>Balsamico bianco Condimento</t>
  </si>
  <si>
    <t>Balsamico bianco Condimento "SUPERIORE"</t>
  </si>
  <si>
    <t>100.006.00</t>
  </si>
  <si>
    <t>14/11/2022</t>
  </si>
  <si>
    <t>19.6.2146</t>
  </si>
  <si>
    <t>quartier-produkt-127</t>
  </si>
  <si>
    <t>K51</t>
  </si>
  <si>
    <t>Aceto Balsamico di Modena IGP</t>
  </si>
  <si>
    <t>Aceto Balsamico di Modena IGP "SUPERIORE"</t>
  </si>
  <si>
    <t>100.001.00</t>
  </si>
  <si>
    <t>19.6.2147</t>
  </si>
  <si>
    <t>quartier-produkt-128</t>
  </si>
  <si>
    <t>K52</t>
  </si>
  <si>
    <t>Weissweinessig</t>
  </si>
  <si>
    <t>Weinessig weiss</t>
  </si>
  <si>
    <t>Flasche 500 ml/Glas Einweg</t>
  </si>
  <si>
    <t>19.6.2148</t>
  </si>
  <si>
    <t>quartier-produkt-129</t>
  </si>
  <si>
    <t>K53</t>
  </si>
  <si>
    <t>Apfelessig</t>
  </si>
  <si>
    <t>23/07/2021</t>
  </si>
  <si>
    <t>19.6.2149</t>
  </si>
  <si>
    <t>quartier-produkt-130</t>
  </si>
  <si>
    <t>K54</t>
  </si>
  <si>
    <t>Soja-Sauce Tamari</t>
  </si>
  <si>
    <t>Soyana</t>
  </si>
  <si>
    <t>www.soyana.ch/</t>
  </si>
  <si>
    <t>Flasche 350ml</t>
  </si>
  <si>
    <t>19.6.2150</t>
  </si>
  <si>
    <t>quartier-produkt-131</t>
  </si>
  <si>
    <t>K55</t>
  </si>
  <si>
    <t>Olivenöl Extra Vergine 5L</t>
  </si>
  <si>
    <t>5L</t>
  </si>
  <si>
    <t>110.016.00</t>
  </si>
  <si>
    <t>19.6.2151</t>
  </si>
  <si>
    <t>quartier-produkt-132</t>
  </si>
  <si>
    <t>K56</t>
  </si>
  <si>
    <t xml:space="preserve">Olivenöl Bon Sol "extra virgen" </t>
  </si>
  <si>
    <t>Bon Sol Olivenöl "extra virgen"</t>
  </si>
  <si>
    <t>Bon Sol</t>
  </si>
  <si>
    <t xml:space="preserve">0.5 Ltr. </t>
  </si>
  <si>
    <t>19.6.2152</t>
  </si>
  <si>
    <t>quartier-produkt-133</t>
  </si>
  <si>
    <t>L19</t>
  </si>
  <si>
    <t>Ab ins Glas salzig</t>
  </si>
  <si>
    <t>Eingemachtes</t>
  </si>
  <si>
    <t>Ab ins Glas</t>
  </si>
  <si>
    <t>www.abinsglas.ch</t>
  </si>
  <si>
    <t>19.6.2153</t>
  </si>
  <si>
    <t>quartier-produkt-134</t>
  </si>
  <si>
    <t>L20</t>
  </si>
  <si>
    <t>Gewürzgurken ganz</t>
  </si>
  <si>
    <t>Schweizer</t>
  </si>
  <si>
    <t>Glas 720ml</t>
  </si>
  <si>
    <t>31/12/2023</t>
  </si>
  <si>
    <t>19.6.2154</t>
  </si>
  <si>
    <t>quartier-produkt-135</t>
  </si>
  <si>
    <t>L21</t>
  </si>
  <si>
    <t>Zuckermais</t>
  </si>
  <si>
    <t>De Rit</t>
  </si>
  <si>
    <t>www.derit.de/</t>
  </si>
  <si>
    <t>Glas 340 g</t>
  </si>
  <si>
    <t>19.6.2155</t>
  </si>
  <si>
    <t>quartier-produkt-136</t>
  </si>
  <si>
    <t>L22</t>
  </si>
  <si>
    <t>Kichererbsen gekocht</t>
  </si>
  <si>
    <t>Holland</t>
  </si>
  <si>
    <t>19.6.2156</t>
  </si>
  <si>
    <t>quartier-produkt-137</t>
  </si>
  <si>
    <t>L30</t>
  </si>
  <si>
    <t>Couscous</t>
  </si>
  <si>
    <t>19.6.2157</t>
  </si>
  <si>
    <t>quartier-produkt-138</t>
  </si>
  <si>
    <t>L31</t>
  </si>
  <si>
    <t>Mais-Paniermehl</t>
  </si>
  <si>
    <t>Bauckhof</t>
  </si>
  <si>
    <t>www.bauckhof.de/</t>
  </si>
  <si>
    <t>Pack 200g</t>
  </si>
  <si>
    <t>BK_375028</t>
  </si>
  <si>
    <t>19.6.2158</t>
  </si>
  <si>
    <t>quartier-produkt-139</t>
  </si>
  <si>
    <t>L32</t>
  </si>
  <si>
    <t>Apfelmus</t>
  </si>
  <si>
    <t>Apfelmus mit Apfeldicksaft</t>
  </si>
  <si>
    <t>Glas 360g</t>
  </si>
  <si>
    <t>19.6.2159</t>
  </si>
  <si>
    <t>quartier-produkt-140</t>
  </si>
  <si>
    <t>L40</t>
  </si>
  <si>
    <t>Polenta Mittel</t>
  </si>
  <si>
    <t>Maisgriess mittel</t>
  </si>
  <si>
    <t xml:space="preserve">Biofarm </t>
  </si>
  <si>
    <t>22/11/2020</t>
  </si>
  <si>
    <t>19.6.2160</t>
  </si>
  <si>
    <t>quartier-produkt-141</t>
  </si>
  <si>
    <t>L41</t>
  </si>
  <si>
    <t>Quinoa</t>
  </si>
  <si>
    <t>Quinoa weiss</t>
  </si>
  <si>
    <t>Bolivien</t>
  </si>
  <si>
    <t>19.6.2161</t>
  </si>
  <si>
    <t>quartier-produkt-142</t>
  </si>
  <si>
    <t>L42</t>
  </si>
  <si>
    <t>Goldhirse</t>
  </si>
  <si>
    <t>21/11/2020</t>
  </si>
  <si>
    <t>19.6.2162</t>
  </si>
  <si>
    <t>quartier-produkt-143</t>
  </si>
  <si>
    <t>M10</t>
  </si>
  <si>
    <t>Tortillachips Blue Corn</t>
  </si>
  <si>
    <t>Chips &amp; Snacks</t>
  </si>
  <si>
    <t>Bio Tortillachips Blue Corn</t>
  </si>
  <si>
    <t>MiAdelita</t>
  </si>
  <si>
    <t>www.miadelita.ch/</t>
  </si>
  <si>
    <t>19.6.2163</t>
  </si>
  <si>
    <t>quartier-produkt-144</t>
  </si>
  <si>
    <t>M11</t>
  </si>
  <si>
    <t>Nature Chips Kristallsalz</t>
  </si>
  <si>
    <t>Chips Alpensalz</t>
  </si>
  <si>
    <t>Lisa's Chips</t>
  </si>
  <si>
    <t>www.lisaschips.de/</t>
  </si>
  <si>
    <t>110g</t>
  </si>
  <si>
    <t>19.6.2164</t>
  </si>
  <si>
    <t>quartier-produkt-145</t>
  </si>
  <si>
    <t>M20</t>
  </si>
  <si>
    <t>Sonnenblumenkerne</t>
  </si>
  <si>
    <t>Kernen</t>
  </si>
  <si>
    <t>Sonnenblumenkerne Europa</t>
  </si>
  <si>
    <t>Beutel 200g</t>
  </si>
  <si>
    <t>MM_0409</t>
  </si>
  <si>
    <t>30/11/2020</t>
  </si>
  <si>
    <t>19.6.2165</t>
  </si>
  <si>
    <t>quartier-produkt-146</t>
  </si>
  <si>
    <t>M21</t>
  </si>
  <si>
    <t xml:space="preserve">Pinienkerne </t>
  </si>
  <si>
    <t>Pinienkerne</t>
  </si>
  <si>
    <t>Beutel 100g</t>
  </si>
  <si>
    <t>MM_0414</t>
  </si>
  <si>
    <t>31/07/2020</t>
  </si>
  <si>
    <t>19.6.2166</t>
  </si>
  <si>
    <t>quartier-produkt-147</t>
  </si>
  <si>
    <t>M22</t>
  </si>
  <si>
    <t>Oliven Grün</t>
  </si>
  <si>
    <t>Antipasti</t>
  </si>
  <si>
    <t>Olive verdi di Salamoia (Lake)</t>
  </si>
  <si>
    <t>175g</t>
  </si>
  <si>
    <t>101.002.00</t>
  </si>
  <si>
    <t>19.6.2167</t>
  </si>
  <si>
    <t>quartier-produkt-148</t>
  </si>
  <si>
    <t>M23</t>
  </si>
  <si>
    <t>Gemischte Oliven</t>
  </si>
  <si>
    <t>Olive miste</t>
  </si>
  <si>
    <t>119.002.00</t>
  </si>
  <si>
    <t>19.6.2168</t>
  </si>
  <si>
    <t>quartier-produkt-149</t>
  </si>
  <si>
    <t>M24</t>
  </si>
  <si>
    <t>Kapern</t>
  </si>
  <si>
    <t>Bioverde</t>
  </si>
  <si>
    <t>14/06/2022</t>
  </si>
  <si>
    <t>19.6.2169</t>
  </si>
  <si>
    <t>quartier-produkt-150</t>
  </si>
  <si>
    <t>M25</t>
  </si>
  <si>
    <t>Olivenpaste grün</t>
  </si>
  <si>
    <t>Mani</t>
  </si>
  <si>
    <t>Griechenland</t>
  </si>
  <si>
    <t>379489</t>
  </si>
  <si>
    <t>19.6.2170</t>
  </si>
  <si>
    <t>quartier-produkt-151</t>
  </si>
  <si>
    <t>M26</t>
  </si>
  <si>
    <t>Kernenmischung</t>
  </si>
  <si>
    <t>194035</t>
  </si>
  <si>
    <t>19.6.2171</t>
  </si>
  <si>
    <t>quartier-produkt-152</t>
  </si>
  <si>
    <t>M30</t>
  </si>
  <si>
    <t>Mandeln braun geröst/gesalz.</t>
  </si>
  <si>
    <t>GeNüssli (AG)</t>
  </si>
  <si>
    <t>28/02/2020</t>
  </si>
  <si>
    <t>19.6.2172</t>
  </si>
  <si>
    <t>quartier-produkt-153</t>
  </si>
  <si>
    <t>M31</t>
  </si>
  <si>
    <t>Flûtes nature</t>
  </si>
  <si>
    <t>Flufa</t>
  </si>
  <si>
    <t>Pack 125g</t>
  </si>
  <si>
    <t>15/05/2020</t>
  </si>
  <si>
    <t>19.6.2173</t>
  </si>
  <si>
    <t>quartier-produkt-154</t>
  </si>
  <si>
    <t>M32</t>
  </si>
  <si>
    <t>Cracker Sesam-Rosmarin</t>
  </si>
  <si>
    <t>Ecor</t>
  </si>
  <si>
    <t>Pack 250g</t>
  </si>
  <si>
    <t>ƒ</t>
  </si>
  <si>
    <t>31/08/2020</t>
  </si>
  <si>
    <t>19.6.2174</t>
  </si>
  <si>
    <t>quartier-produkt-155</t>
  </si>
  <si>
    <t>M40</t>
  </si>
  <si>
    <t>Kichererbsen-Chips Rosmarin</t>
  </si>
  <si>
    <t>75g</t>
  </si>
  <si>
    <t>19.6.2175</t>
  </si>
  <si>
    <t>quartier-produkt-156</t>
  </si>
  <si>
    <t>M41</t>
  </si>
  <si>
    <t>Kichererbsen-Chips Paprika</t>
  </si>
  <si>
    <t>19.6.2176</t>
  </si>
  <si>
    <t>quartier-produkt-157</t>
  </si>
  <si>
    <t>M42</t>
  </si>
  <si>
    <t>Alpenkräuter Chips</t>
  </si>
  <si>
    <t>Bio Kartoffelchips Schweizer Alpenkräuter</t>
  </si>
  <si>
    <t>BA_30030</t>
  </si>
  <si>
    <t>16/06/2020</t>
  </si>
  <si>
    <t>19.6.2177</t>
  </si>
  <si>
    <t>quartier-produkt-158</t>
  </si>
  <si>
    <t>N10</t>
  </si>
  <si>
    <t>Haselnüsse ganz</t>
  </si>
  <si>
    <t>03-Zweites Abteil</t>
  </si>
  <si>
    <t>Trockenfrüchte/Nüsse</t>
  </si>
  <si>
    <t>Türkei</t>
  </si>
  <si>
    <t>MM_0402</t>
  </si>
  <si>
    <t>30/03/2020</t>
  </si>
  <si>
    <t>19.6.2178</t>
  </si>
  <si>
    <t>quartier-produkt-159</t>
  </si>
  <si>
    <t>N11</t>
  </si>
  <si>
    <t>Mandeln braun</t>
  </si>
  <si>
    <t>MM_0401</t>
  </si>
  <si>
    <t>19.6.2179</t>
  </si>
  <si>
    <t>quartier-produkt-160</t>
  </si>
  <si>
    <t>N12</t>
  </si>
  <si>
    <t>Aprikosen Malatya ganz</t>
  </si>
  <si>
    <t>Knospe, Klimafreundlich</t>
  </si>
  <si>
    <t>MM_0428</t>
  </si>
  <si>
    <t>19.6.2180</t>
  </si>
  <si>
    <t>quartier-produkt-161</t>
  </si>
  <si>
    <t>N13</t>
  </si>
  <si>
    <t>Sultaninen</t>
  </si>
  <si>
    <t>Beutel 750g</t>
  </si>
  <si>
    <t>19.6.2181</t>
  </si>
  <si>
    <t>quartier-produkt-162</t>
  </si>
  <si>
    <t>N14</t>
  </si>
  <si>
    <t>Apfelringe geschält</t>
  </si>
  <si>
    <t>Beutel 60g</t>
  </si>
  <si>
    <t>19.6.2182</t>
  </si>
  <si>
    <t>quartier-produkt-163</t>
  </si>
  <si>
    <t>N15</t>
  </si>
  <si>
    <t>Mandeln gemahlen</t>
  </si>
  <si>
    <t>MM_0411</t>
  </si>
  <si>
    <t>19.6.2183</t>
  </si>
  <si>
    <t>quartier-produkt-164</t>
  </si>
  <si>
    <t>N16</t>
  </si>
  <si>
    <t>L</t>
  </si>
  <si>
    <t>Haselnüsse gemahlen</t>
  </si>
  <si>
    <t>Pico Bio (ZH)</t>
  </si>
  <si>
    <t>Aserbaidschan</t>
  </si>
  <si>
    <t>30/09/2020</t>
  </si>
  <si>
    <t>19.6.2184</t>
  </si>
  <si>
    <t>quartier-produkt-165</t>
  </si>
  <si>
    <t>N17</t>
  </si>
  <si>
    <t>Cashewkerne</t>
  </si>
  <si>
    <t>MM_0403</t>
  </si>
  <si>
    <t>19.6.2185</t>
  </si>
  <si>
    <t>quartier-produkt-166</t>
  </si>
  <si>
    <t>N18</t>
  </si>
  <si>
    <t>Getrocknete Pflaumen</t>
  </si>
  <si>
    <t>Bio Pflaumen getrocknet ohne Stein 200g</t>
  </si>
  <si>
    <t>MM_0449</t>
  </si>
  <si>
    <t>19.6.2186</t>
  </si>
  <si>
    <t>quartier-produkt-167</t>
  </si>
  <si>
    <t>N19</t>
  </si>
  <si>
    <t>Dörrbirnen</t>
  </si>
  <si>
    <t>Bio Dörrbirnen 200 g aus dem Freiamt</t>
  </si>
  <si>
    <t>MM_0557</t>
  </si>
  <si>
    <t>19.6.2187</t>
  </si>
  <si>
    <t>quartier-produkt-168</t>
  </si>
  <si>
    <t>N20</t>
  </si>
  <si>
    <t>Haferflocken fein</t>
  </si>
  <si>
    <t>Frühstückscerealien</t>
  </si>
  <si>
    <t>30/10/2020</t>
  </si>
  <si>
    <t>19.6.2188</t>
  </si>
  <si>
    <t>quartier-produkt-169</t>
  </si>
  <si>
    <t>N21</t>
  </si>
  <si>
    <t xml:space="preserve">Huusmüesli </t>
  </si>
  <si>
    <t>Pack 400g</t>
  </si>
  <si>
    <t>383962</t>
  </si>
  <si>
    <t>18/10/2020</t>
  </si>
  <si>
    <t>19.6.2189</t>
  </si>
  <si>
    <t>quartier-produkt-170</t>
  </si>
  <si>
    <t>N22</t>
  </si>
  <si>
    <t xml:space="preserve">Knuspermüsli Classic </t>
  </si>
  <si>
    <t>383964</t>
  </si>
  <si>
    <t>15/11/2020</t>
  </si>
  <si>
    <t>19.6.2190</t>
  </si>
  <si>
    <t>quartier-produkt-171</t>
  </si>
  <si>
    <t>N23</t>
  </si>
  <si>
    <t>Knuspermüsli Choco</t>
  </si>
  <si>
    <t>Knuspermüsli Choco&amp;Amaranth</t>
  </si>
  <si>
    <t>377298</t>
  </si>
  <si>
    <t>13/12/2020</t>
  </si>
  <si>
    <t>19.6.2191</t>
  </si>
  <si>
    <t>quartier-produkt-172</t>
  </si>
  <si>
    <t>N24</t>
  </si>
  <si>
    <t xml:space="preserve">Datteln </t>
  </si>
  <si>
    <t>Bio Datteln entsteint Deglet Nour</t>
  </si>
  <si>
    <t>MM_0442</t>
  </si>
  <si>
    <t>19.6.2192</t>
  </si>
  <si>
    <t>quartier-produkt-173</t>
  </si>
  <si>
    <t>N25</t>
  </si>
  <si>
    <t>Papaya Streifen</t>
  </si>
  <si>
    <t>Bio Papaya Streifen</t>
  </si>
  <si>
    <t>Ghana</t>
  </si>
  <si>
    <t>Bio inspecta</t>
  </si>
  <si>
    <t>MM_0427</t>
  </si>
  <si>
    <t>19.6.2193</t>
  </si>
  <si>
    <t>quartier-produkt-174</t>
  </si>
  <si>
    <t>N26</t>
  </si>
  <si>
    <t>Baumnusskerne</t>
  </si>
  <si>
    <t>Bio Baumnusskerne halbe</t>
  </si>
  <si>
    <t>MM_0406</t>
  </si>
  <si>
    <t>19.6.2194</t>
  </si>
  <si>
    <t>quartier-produkt-175</t>
  </si>
  <si>
    <t>N27</t>
  </si>
  <si>
    <t>Pekannüsse</t>
  </si>
  <si>
    <t>Bio Pekannüsse wild 120g</t>
  </si>
  <si>
    <t>120g</t>
  </si>
  <si>
    <t>MM_0556</t>
  </si>
  <si>
    <t>19.6.2195</t>
  </si>
  <si>
    <t>quartier-produkt-176</t>
  </si>
  <si>
    <t>N28</t>
  </si>
  <si>
    <t>Cerealien Zimt Gedöns</t>
  </si>
  <si>
    <t>Rebelicious</t>
  </si>
  <si>
    <t>https://be-rebelicious.de/</t>
  </si>
  <si>
    <t>275g</t>
  </si>
  <si>
    <t>19.6.2196</t>
  </si>
  <si>
    <t>quartier-produkt-177</t>
  </si>
  <si>
    <t>N30</t>
  </si>
  <si>
    <t>Kaffee Irlanda Créma Bohnen</t>
  </si>
  <si>
    <t>Kaffee/Kaffeealternativen</t>
  </si>
  <si>
    <t>Henauer</t>
  </si>
  <si>
    <t>Henauer (ZH)</t>
  </si>
  <si>
    <t>www.henauer-kaffee.ch/</t>
  </si>
  <si>
    <t>Finca Irlanda in Mexiko</t>
  </si>
  <si>
    <t>Mexiko</t>
  </si>
  <si>
    <t>31/10/2020</t>
  </si>
  <si>
    <t>19.6.2197</t>
  </si>
  <si>
    <t>quartier-produkt-178</t>
  </si>
  <si>
    <t>N31</t>
  </si>
  <si>
    <t>Kaffee Irlanda Espresso Bohnen</t>
  </si>
  <si>
    <t>Kaffee Irlanda Espresso Bohn</t>
  </si>
  <si>
    <t>19.6.2198</t>
  </si>
  <si>
    <t>quartier-produkt-179</t>
  </si>
  <si>
    <t>N32</t>
  </si>
  <si>
    <t>Kaffee Antigua Queen</t>
  </si>
  <si>
    <t>Boris mit Velo</t>
  </si>
  <si>
    <t>Kaffeepur</t>
  </si>
  <si>
    <t>https://kaffeepur.ch/shop/kaffees/single-origin/antigua-queen/</t>
  </si>
  <si>
    <t>Antigua/Guatemala</t>
  </si>
  <si>
    <t>19.6.2199</t>
  </si>
  <si>
    <t>quartier-produkt-180</t>
  </si>
  <si>
    <t>N33</t>
  </si>
  <si>
    <t>Kaffee Bonga Bonga</t>
  </si>
  <si>
    <t>https://kaffeepur.ch/shop/kaffees/single-origin/bonga-bonga/</t>
  </si>
  <si>
    <t>Aethiopien</t>
  </si>
  <si>
    <t>19.6.2200</t>
  </si>
  <si>
    <t>quartier-produkt-181</t>
  </si>
  <si>
    <t>N34</t>
  </si>
  <si>
    <t>Kaffee Buna Harrari</t>
  </si>
  <si>
    <t>https://kaffeepur.ch/shop/kaffees/single-origin/buna-harrari/</t>
  </si>
  <si>
    <t>19.6.2201</t>
  </si>
  <si>
    <t>quartier-produkt-182</t>
  </si>
  <si>
    <t>N35</t>
  </si>
  <si>
    <t>Kaffee Gandhi Pur</t>
  </si>
  <si>
    <t>https://kaffeepur.ch/shop/kaffees/single-origin/gandhi-pur/</t>
  </si>
  <si>
    <t>Kerala/Indien</t>
  </si>
  <si>
    <t>19.6.2202</t>
  </si>
  <si>
    <t>quartier-produkt-183</t>
  </si>
  <si>
    <t>N36</t>
  </si>
  <si>
    <t>Kaffee La Bomba</t>
  </si>
  <si>
    <t>https://kaffeepur.ch/shop/kaffees/blends/la-bomba/</t>
  </si>
  <si>
    <t>Mischung aus Afrika</t>
  </si>
  <si>
    <t>19.6.2203</t>
  </si>
  <si>
    <t>quartier-produkt-184</t>
  </si>
  <si>
    <t>Kaffee Togo Pogo</t>
  </si>
  <si>
    <t>https://kaffeepur.ch/shop/kaffees/single-origin/togo-bogo/</t>
  </si>
  <si>
    <t>Togo</t>
  </si>
  <si>
    <t>19.6.2204</t>
  </si>
  <si>
    <t>quartier-produkt-185</t>
  </si>
  <si>
    <t>N37</t>
  </si>
  <si>
    <t>Kaffee Samba Do Brasil</t>
  </si>
  <si>
    <t>https://kaffeepur.ch/shop/kaffees/single-origin/samba-do-brasil/</t>
  </si>
  <si>
    <t>Minas Gerais, Brasilien</t>
  </si>
  <si>
    <t>19.6.2205</t>
  </si>
  <si>
    <t>quartier-produkt-186</t>
  </si>
  <si>
    <t>N38</t>
  </si>
  <si>
    <t>Kaffee Calabria</t>
  </si>
  <si>
    <t>https://kaffeepur.ch/shop/kaffees/blends/calabria/</t>
  </si>
  <si>
    <t>Kaffeemischung: 50% Premium-Arabica, 50% Robusta extra large</t>
  </si>
  <si>
    <t>19.6.2206</t>
  </si>
  <si>
    <t>quartier-produkt-187</t>
  </si>
  <si>
    <t>N40</t>
  </si>
  <si>
    <t>Kaffee Irlanda Espresso gem.</t>
  </si>
  <si>
    <t>19.6.2207</t>
  </si>
  <si>
    <t>quartier-produkt-188</t>
  </si>
  <si>
    <t>N41</t>
  </si>
  <si>
    <t>Kaffee Irlanda Créma gem.</t>
  </si>
  <si>
    <t>19.6.2208</t>
  </si>
  <si>
    <t>quartier-produkt-189</t>
  </si>
  <si>
    <t>N42</t>
  </si>
  <si>
    <t>Verveine-Eisenkraut</t>
  </si>
  <si>
    <t>Tee</t>
  </si>
  <si>
    <t>Alpentee Eisenkraut</t>
  </si>
  <si>
    <t>Grand St.Bernard (Rostal)</t>
  </si>
  <si>
    <t>www.rostal.ch/de/willkommen/</t>
  </si>
  <si>
    <t>Pack 20x1.4g /VORBESTELLUNG</t>
  </si>
  <si>
    <t>30/06/2022</t>
  </si>
  <si>
    <t>19.6.2209</t>
  </si>
  <si>
    <t>quartier-produkt-190</t>
  </si>
  <si>
    <t>N43</t>
  </si>
  <si>
    <t>Pfefferminze</t>
  </si>
  <si>
    <t>Alpentee Pfefferminze</t>
  </si>
  <si>
    <t>Pack 20x1.4g</t>
  </si>
  <si>
    <t>30/11/2021</t>
  </si>
  <si>
    <t>19.6.2210</t>
  </si>
  <si>
    <t>quartier-produkt-191</t>
  </si>
  <si>
    <t>N44</t>
  </si>
  <si>
    <t>Kamille</t>
  </si>
  <si>
    <t>Alpentee Kamille</t>
  </si>
  <si>
    <t>30/11/2022</t>
  </si>
  <si>
    <t>19.6.2211</t>
  </si>
  <si>
    <t>quartier-produkt-192</t>
  </si>
  <si>
    <t>N45</t>
  </si>
  <si>
    <t>Schwarztee</t>
  </si>
  <si>
    <t>Schwarztee English Breakfast</t>
  </si>
  <si>
    <t>Lebensbaum</t>
  </si>
  <si>
    <t>www.lebensbaum.com/de</t>
  </si>
  <si>
    <t>Pack 20x2g</t>
  </si>
  <si>
    <t>19.6.2212</t>
  </si>
  <si>
    <t>quartier-produkt-193</t>
  </si>
  <si>
    <t>N46</t>
  </si>
  <si>
    <t>Grüntee Jasmin lose</t>
  </si>
  <si>
    <t>Pack 100g</t>
  </si>
  <si>
    <t>SO_00657</t>
  </si>
  <si>
    <t>31/03/2023</t>
  </si>
  <si>
    <t>19.6.2213</t>
  </si>
  <si>
    <t>quartier-produkt-194</t>
  </si>
  <si>
    <t>N47</t>
  </si>
  <si>
    <t>Hagebutte Hibiskus</t>
  </si>
  <si>
    <t>Tee Hagebutte Hibiskus</t>
  </si>
  <si>
    <t>Pack 20x2.5g</t>
  </si>
  <si>
    <t>30/05/2021</t>
  </si>
  <si>
    <t>19.6.2214</t>
  </si>
  <si>
    <t>quartier-produkt-195</t>
  </si>
  <si>
    <t>N50</t>
  </si>
  <si>
    <t>Erdnussbutter</t>
  </si>
  <si>
    <t>Brotaufstriche</t>
  </si>
  <si>
    <t>Pâte d'Arachide</t>
  </si>
  <si>
    <t>330g</t>
  </si>
  <si>
    <t>19.6.2215</t>
  </si>
  <si>
    <t>quartier-produkt-196</t>
  </si>
  <si>
    <t>N51</t>
  </si>
  <si>
    <t>Honig gross</t>
  </si>
  <si>
    <t>Honig</t>
  </si>
  <si>
    <t>Christian &amp; Beat Stiefel</t>
  </si>
  <si>
    <t>Höngg, Zürich</t>
  </si>
  <si>
    <t>19.6.2216</t>
  </si>
  <si>
    <t>quartier-produkt-197</t>
  </si>
  <si>
    <t>N52</t>
  </si>
  <si>
    <t>Honig klein</t>
  </si>
  <si>
    <t>Alfred Spaltenstein</t>
  </si>
  <si>
    <t>Kloten, Zürich</t>
  </si>
  <si>
    <t>19.6.2217</t>
  </si>
  <si>
    <t>quartier-produkt-198</t>
  </si>
  <si>
    <t>N53</t>
  </si>
  <si>
    <t>Konfitüre Erdbeer</t>
  </si>
  <si>
    <t>Haltbarmacherei (ZH)</t>
  </si>
  <si>
    <t>www.haltbarmacherei.ch/</t>
  </si>
  <si>
    <t>Glas 250g</t>
  </si>
  <si>
    <t>Zürich Wipkingen</t>
  </si>
  <si>
    <t>19.6.2218</t>
  </si>
  <si>
    <t>quartier-produkt-199</t>
  </si>
  <si>
    <t>N54</t>
  </si>
  <si>
    <t>Konfitüre Himbeer</t>
  </si>
  <si>
    <t>26/09/2021</t>
  </si>
  <si>
    <t>19.6.2219</t>
  </si>
  <si>
    <t>quartier-produkt-200</t>
  </si>
  <si>
    <t>N55</t>
  </si>
  <si>
    <t>Konfitüre Aprikose</t>
  </si>
  <si>
    <t>19.6.2220</t>
  </si>
  <si>
    <t>quartier-produkt-201</t>
  </si>
  <si>
    <t>N56</t>
  </si>
  <si>
    <t>Mandelmus</t>
  </si>
  <si>
    <t>Perl'amande</t>
  </si>
  <si>
    <t>19.6.2221</t>
  </si>
  <si>
    <t>quartier-produkt-202</t>
  </si>
  <si>
    <t>N57</t>
  </si>
  <si>
    <t>Ab ins Glas süss</t>
  </si>
  <si>
    <t>19.6.2222</t>
  </si>
  <si>
    <t>quartier-produkt-203</t>
  </si>
  <si>
    <t>P10</t>
  </si>
  <si>
    <t>Schoggi Mandeln</t>
  </si>
  <si>
    <t>Schokolade und Süssigkeiten</t>
  </si>
  <si>
    <t>Mandorle tartufate ricoperte</t>
  </si>
  <si>
    <t>90g</t>
  </si>
  <si>
    <t>112.044.00</t>
  </si>
  <si>
    <t>19.6.2223</t>
  </si>
  <si>
    <t>quartier-produkt-204</t>
  </si>
  <si>
    <t>P11</t>
  </si>
  <si>
    <t>UrDinkel-Cantucci</t>
  </si>
  <si>
    <t>MM_0853</t>
  </si>
  <si>
    <t>31/01/2020</t>
  </si>
  <si>
    <t>19.6.2224</t>
  </si>
  <si>
    <t>quartier-produkt-205</t>
  </si>
  <si>
    <t>P12</t>
  </si>
  <si>
    <t>Schokolade 70% Edelbitter</t>
  </si>
  <si>
    <t>Schönenberger</t>
  </si>
  <si>
    <t>www.schoenenberger-choco.ch/</t>
  </si>
  <si>
    <t>Tafel 75g</t>
  </si>
  <si>
    <t>Luzern</t>
  </si>
  <si>
    <t>31/01/2021</t>
  </si>
  <si>
    <t>19.6.2225</t>
  </si>
  <si>
    <t>quartier-produkt-206</t>
  </si>
  <si>
    <t>P13</t>
  </si>
  <si>
    <t>Schokolade 41% Vollmilch</t>
  </si>
  <si>
    <t>28/02/2021</t>
  </si>
  <si>
    <t>19.6.2226</t>
  </si>
  <si>
    <t>quartier-produkt-207</t>
  </si>
  <si>
    <t>P14</t>
  </si>
  <si>
    <t>Schokolade 35% Vollmilch vegan Haselnuss</t>
  </si>
  <si>
    <t>Schok. 35% Vollmilch vegan Haselnuss</t>
  </si>
  <si>
    <t>19.6.2227</t>
  </si>
  <si>
    <t>quartier-produkt-208</t>
  </si>
  <si>
    <t>P15</t>
  </si>
  <si>
    <t xml:space="preserve">Frollini Kakaokekse </t>
  </si>
  <si>
    <t>Frollini Kakaokekse mit Kakaobohnensplitter</t>
  </si>
  <si>
    <t>Frollini</t>
  </si>
  <si>
    <t>Beutel 250g</t>
  </si>
  <si>
    <t>EU-Bio, Fairtrade</t>
  </si>
  <si>
    <t>19.6.2228</t>
  </si>
  <si>
    <t>quartier-produkt-209</t>
  </si>
  <si>
    <t>P16</t>
  </si>
  <si>
    <t>Schokolade Blanc</t>
  </si>
  <si>
    <t>Amarru</t>
  </si>
  <si>
    <t>Tafel 100g</t>
  </si>
  <si>
    <t>EU/FT</t>
  </si>
  <si>
    <t>285047</t>
  </si>
  <si>
    <t>19.6.2229</t>
  </si>
  <si>
    <t>quartier-produkt-210</t>
  </si>
  <si>
    <t>P17</t>
  </si>
  <si>
    <t>Schokolade Garçoa Sronko / Curimaná</t>
  </si>
  <si>
    <t>Garçoa Sronko / Curimaná</t>
  </si>
  <si>
    <t>Garçoa</t>
  </si>
  <si>
    <t>www.garcoa.ch/</t>
  </si>
  <si>
    <t>Tafel 85g</t>
  </si>
  <si>
    <t>Peru, Ghana</t>
  </si>
  <si>
    <t>Zürich Binz</t>
  </si>
  <si>
    <t>19.6.2230</t>
  </si>
  <si>
    <t>quartier-produkt-211</t>
  </si>
  <si>
    <t>P18</t>
  </si>
  <si>
    <t>Schokolade Garçoa Idukki / Chulucanas</t>
  </si>
  <si>
    <t>Garçoa Idukki / Chulucanas</t>
  </si>
  <si>
    <t>Indien, Peru</t>
  </si>
  <si>
    <t>19.6.2231</t>
  </si>
  <si>
    <t>quartier-produkt-212</t>
  </si>
  <si>
    <t>P19</t>
  </si>
  <si>
    <t>Schokolade La Flor</t>
  </si>
  <si>
    <t>La Flor</t>
  </si>
  <si>
    <t>www.laflor.ch/</t>
  </si>
  <si>
    <t>Tafel 70g</t>
  </si>
  <si>
    <t>Peru, Brasilien</t>
  </si>
  <si>
    <t>19.6.2232</t>
  </si>
  <si>
    <t>quartier-produkt-213</t>
  </si>
  <si>
    <t>P20</t>
  </si>
  <si>
    <t>Knäckebrot</t>
  </si>
  <si>
    <t>Brot &amp; Backwaren</t>
  </si>
  <si>
    <t>Knäckebrot Vollkorn Delikate</t>
  </si>
  <si>
    <t>19.6.2233</t>
  </si>
  <si>
    <t>quartier-produkt-214</t>
  </si>
  <si>
    <t>P21</t>
  </si>
  <si>
    <t>Amaranth Mais-Waffeln Meersalz</t>
  </si>
  <si>
    <t>19.6.2234</t>
  </si>
  <si>
    <t>quartier-produkt-215</t>
  </si>
  <si>
    <t>P22</t>
  </si>
  <si>
    <t>Reiswaffeln mit Salz</t>
  </si>
  <si>
    <t>Byodo</t>
  </si>
  <si>
    <t>www.byodo.de</t>
  </si>
  <si>
    <t>25/09/2020</t>
  </si>
  <si>
    <t>19.6.2235</t>
  </si>
  <si>
    <t>quartier-produkt-216</t>
  </si>
  <si>
    <t>P23</t>
  </si>
  <si>
    <t>Dinkel Zwieback ungesüsst</t>
  </si>
  <si>
    <t>25/09/2021</t>
  </si>
  <si>
    <t>19.6.2236</t>
  </si>
  <si>
    <t>quartier-produkt-217</t>
  </si>
  <si>
    <t>P24</t>
  </si>
  <si>
    <t>Dinkel Cracker mit Sesam</t>
  </si>
  <si>
    <t>Schnitzer</t>
  </si>
  <si>
    <t>www.schnitzer.eu/</t>
  </si>
  <si>
    <t>EU</t>
  </si>
  <si>
    <t>25/09/2022</t>
  </si>
  <si>
    <t>19.6.2237</t>
  </si>
  <si>
    <t>quartier-produkt-218</t>
  </si>
  <si>
    <t>P25</t>
  </si>
  <si>
    <t>Mandorle Pralinate</t>
  </si>
  <si>
    <t>112.030.00</t>
  </si>
  <si>
    <t>25/09/2023</t>
  </si>
  <si>
    <t>19.6.2238</t>
  </si>
  <si>
    <t>quartier-produkt-219</t>
  </si>
  <si>
    <t>P26</t>
  </si>
  <si>
    <t>Getrocknete Bananen</t>
  </si>
  <si>
    <t>Vuna GmbH</t>
  </si>
  <si>
    <t>Q10</t>
  </si>
  <si>
    <t>Dinkelruchmehl</t>
  </si>
  <si>
    <t>Kleindietwil, Bern</t>
  </si>
  <si>
    <t>28/08/2020</t>
  </si>
  <si>
    <t>19.6.2239</t>
  </si>
  <si>
    <t>quartier-produkt-220</t>
  </si>
  <si>
    <t>Q11</t>
  </si>
  <si>
    <t>Haushaltmehl (Ruchmehl)</t>
  </si>
  <si>
    <t>15/08/2020</t>
  </si>
  <si>
    <t>19.6.2240</t>
  </si>
  <si>
    <t>quartier-produkt-221</t>
  </si>
  <si>
    <t>Q12</t>
  </si>
  <si>
    <t>Weissmehl</t>
  </si>
  <si>
    <t>Mehl Weizen Weiss</t>
  </si>
  <si>
    <t>14/11/2020</t>
  </si>
  <si>
    <t>19.6.2241</t>
  </si>
  <si>
    <t>quartier-produkt-222</t>
  </si>
  <si>
    <t>Q13</t>
  </si>
  <si>
    <t>Roggen-Vollkornmehl</t>
  </si>
  <si>
    <t>19.6.2242</t>
  </si>
  <si>
    <t>quartier-produkt-223</t>
  </si>
  <si>
    <t>Q14</t>
  </si>
  <si>
    <t>Vierkorn-Vollkornmehl</t>
  </si>
  <si>
    <t>19.6.2243</t>
  </si>
  <si>
    <t>quartier-produkt-224</t>
  </si>
  <si>
    <t>Q15</t>
  </si>
  <si>
    <t>Backhefe</t>
  </si>
  <si>
    <t>Backhefe glutenfrei</t>
  </si>
  <si>
    <t>Culinat</t>
  </si>
  <si>
    <t>www.culinat.com/</t>
  </si>
  <si>
    <t>3 x 9g</t>
  </si>
  <si>
    <t>19.6.2244</t>
  </si>
  <si>
    <t>quartier-produkt-225</t>
  </si>
  <si>
    <t>Q20</t>
  </si>
  <si>
    <t>Zucker Rohrohr</t>
  </si>
  <si>
    <t>Zucker Rohrohr Spez.light</t>
  </si>
  <si>
    <t>Ekkharthof (TG)</t>
  </si>
  <si>
    <t>www.ekkharthof.ch/</t>
  </si>
  <si>
    <t>Argentinien</t>
  </si>
  <si>
    <t>19.6.2245</t>
  </si>
  <si>
    <t>quartier-produkt-226</t>
  </si>
  <si>
    <t>Q21</t>
  </si>
  <si>
    <t>Zucker weiss</t>
  </si>
  <si>
    <t>CH Zucker AG</t>
  </si>
  <si>
    <t>www.zucker.ch/</t>
  </si>
  <si>
    <t>Aarberg, Bern</t>
  </si>
  <si>
    <t>19.6.2246</t>
  </si>
  <si>
    <t>quartier-produkt-227</t>
  </si>
  <si>
    <t>Q22</t>
  </si>
  <si>
    <t>Ahornsirup</t>
  </si>
  <si>
    <t>Ahornsirup Grad A hell</t>
  </si>
  <si>
    <t>Flasche 250ml</t>
  </si>
  <si>
    <t>Kanada</t>
  </si>
  <si>
    <t>19.6.2247</t>
  </si>
  <si>
    <t>quartier-produkt-228</t>
  </si>
  <si>
    <t>Q30</t>
  </si>
  <si>
    <t>Reis Drink Vollreis</t>
  </si>
  <si>
    <t>Milch &amp; Milchersatz</t>
  </si>
  <si>
    <t>TETRA 1l</t>
  </si>
  <si>
    <t>Schlieren, Zürich</t>
  </si>
  <si>
    <t>19.6.2248</t>
  </si>
  <si>
    <t>quartier-produkt-229</t>
  </si>
  <si>
    <t>Q31</t>
  </si>
  <si>
    <t>Soja Drink Mandeln</t>
  </si>
  <si>
    <t>23/10/2020</t>
  </si>
  <si>
    <t>19.6.2249</t>
  </si>
  <si>
    <t>quartier-produkt-230</t>
  </si>
  <si>
    <t>Q32</t>
  </si>
  <si>
    <t>Hafer Drink</t>
  </si>
  <si>
    <t>19.6.2250</t>
  </si>
  <si>
    <t>quartier-produkt-231</t>
  </si>
  <si>
    <t>-8</t>
  </si>
  <si>
    <t>Q33</t>
  </si>
  <si>
    <t>UHT Milch</t>
  </si>
  <si>
    <t>UHT Milch BIO</t>
  </si>
  <si>
    <t>Emmi</t>
  </si>
  <si>
    <t>www.emmi.com</t>
  </si>
  <si>
    <t>Tetra 1l VORBESTELLUNG</t>
  </si>
  <si>
    <t>16/03/2020</t>
  </si>
  <si>
    <t>19.6.2251</t>
  </si>
  <si>
    <t>quartier-produkt-232</t>
  </si>
  <si>
    <t>Q40</t>
  </si>
  <si>
    <t>Süssmost</t>
  </si>
  <si>
    <t>Fruchtsäfte</t>
  </si>
  <si>
    <t>Brunner (ZH)</t>
  </si>
  <si>
    <t>www.brunnermosterei.ch/</t>
  </si>
  <si>
    <t>Flasche 1l</t>
  </si>
  <si>
    <t>Steimaur, Zürich</t>
  </si>
  <si>
    <t>29/10/2020</t>
  </si>
  <si>
    <t>19.6.2252</t>
  </si>
  <si>
    <t>quartier-produkt-233</t>
  </si>
  <si>
    <t>-3</t>
  </si>
  <si>
    <t>Q41</t>
  </si>
  <si>
    <t>Orangensaft Solas</t>
  </si>
  <si>
    <t>Claro Fair Trade</t>
  </si>
  <si>
    <t>www.claro.ch/de/</t>
  </si>
  <si>
    <t>Brasilien</t>
  </si>
  <si>
    <t>19.6.2253</t>
  </si>
  <si>
    <t>quartier-produkt-234</t>
  </si>
  <si>
    <t>-5</t>
  </si>
  <si>
    <t>Q42</t>
  </si>
  <si>
    <t>Sirup Himbeere</t>
  </si>
  <si>
    <t>Sirup:</t>
  </si>
  <si>
    <t>Flasche 0.7l</t>
  </si>
  <si>
    <t>18/08/2021</t>
  </si>
  <si>
    <t>19.6.2254</t>
  </si>
  <si>
    <t>quartier-produkt-235</t>
  </si>
  <si>
    <t>Q43</t>
  </si>
  <si>
    <t>Sirup Holunderblüten</t>
  </si>
  <si>
    <t>19.6.2255</t>
  </si>
  <si>
    <t>quartier-produkt-236</t>
  </si>
  <si>
    <t>Q44</t>
  </si>
  <si>
    <t>Aprikosen- und Birnensaft</t>
  </si>
  <si>
    <t>Genovas Succo di Albicocca Biologico</t>
  </si>
  <si>
    <t>Flasche 0.72l</t>
  </si>
  <si>
    <t>19.6.2256</t>
  </si>
  <si>
    <t>quartier-produkt-237</t>
  </si>
  <si>
    <t>R10</t>
  </si>
  <si>
    <t>Salami aus der Toscana</t>
  </si>
  <si>
    <t>Trockenfleisch</t>
  </si>
  <si>
    <t>SALAMI BIO AUS DER TOSCANA</t>
  </si>
  <si>
    <t>114.003.00</t>
  </si>
  <si>
    <t>25/03/2020</t>
  </si>
  <si>
    <t>19.6.2257</t>
  </si>
  <si>
    <t>quartier-produkt-238</t>
  </si>
  <si>
    <t>R11</t>
  </si>
  <si>
    <t>Mikas Stadtjaegerli</t>
  </si>
  <si>
    <t>Mikas</t>
  </si>
  <si>
    <t>www.mikas.ch/</t>
  </si>
  <si>
    <t>Pack ca.36g</t>
  </si>
  <si>
    <t>Zürich Unterstrass</t>
  </si>
  <si>
    <t>19.6.2258</t>
  </si>
  <si>
    <t>quartier-produkt-239</t>
  </si>
  <si>
    <t>R12</t>
  </si>
  <si>
    <t>Mikas Stadtjaeger</t>
  </si>
  <si>
    <t>Pack ca.80g</t>
  </si>
  <si>
    <t>19.6.2259</t>
  </si>
  <si>
    <t>quartier-produkt-240</t>
  </si>
  <si>
    <t>R13</t>
  </si>
  <si>
    <t>Ruchmehl 5kg - delist</t>
  </si>
  <si>
    <t>Haushalt-Ruchmehl spezial</t>
  </si>
  <si>
    <t>5kg</t>
  </si>
  <si>
    <t>Knospe Demeter</t>
  </si>
  <si>
    <t>19.6.2260</t>
  </si>
  <si>
    <t>quartier-produkt-241</t>
  </si>
  <si>
    <t>R14</t>
  </si>
  <si>
    <t>Weiss-/Zopfmehl</t>
  </si>
  <si>
    <t>Bio Weissmehl Typ 400</t>
  </si>
  <si>
    <t>Alessandra</t>
  </si>
  <si>
    <t>Mühle Oberembrach</t>
  </si>
  <si>
    <t>2.5kg</t>
  </si>
  <si>
    <t>19.6.2261</t>
  </si>
  <si>
    <t>quartier-produkt-242</t>
  </si>
  <si>
    <t>R15</t>
  </si>
  <si>
    <t>Dinkel Vollkornmehl</t>
  </si>
  <si>
    <t>Bio Dinkelvollkorn "Knospe"</t>
  </si>
  <si>
    <t>19.6.2262</t>
  </si>
  <si>
    <t>quartier-produkt-243</t>
  </si>
  <si>
    <t>R16</t>
  </si>
  <si>
    <t>Knöpflimehl</t>
  </si>
  <si>
    <t>kein</t>
  </si>
  <si>
    <t>R17</t>
  </si>
  <si>
    <t>Halbweissmehl</t>
  </si>
  <si>
    <t>Bio Halbweissmhel</t>
  </si>
  <si>
    <t>R18</t>
  </si>
  <si>
    <t>Ruchmehl</t>
  </si>
  <si>
    <t>Bio Ruchmehl</t>
  </si>
  <si>
    <t>S20</t>
  </si>
  <si>
    <t xml:space="preserve">Quetschmus </t>
  </si>
  <si>
    <t>Kinder</t>
  </si>
  <si>
    <t>Quetschmus "Dino Date"</t>
  </si>
  <si>
    <t>Holle Babyfood</t>
  </si>
  <si>
    <t>www.holle.ch/</t>
  </si>
  <si>
    <t>19.6.2263</t>
  </si>
  <si>
    <t>quartier-produkt-244</t>
  </si>
  <si>
    <t>S24</t>
  </si>
  <si>
    <t>Folgemilch 2</t>
  </si>
  <si>
    <t>Pack 660g</t>
  </si>
  <si>
    <t>19.6.2264</t>
  </si>
  <si>
    <t>quartier-produkt-245</t>
  </si>
  <si>
    <t>W70</t>
  </si>
  <si>
    <t>Haushaltpapier</t>
  </si>
  <si>
    <t>Haushalt</t>
  </si>
  <si>
    <t>Cartaseta</t>
  </si>
  <si>
    <t>www.cartaseta.ch/</t>
  </si>
  <si>
    <t>Pack mit 4 Stück</t>
  </si>
  <si>
    <t>Blauer Engel</t>
  </si>
  <si>
    <t>19.6.2265</t>
  </si>
  <si>
    <t>quartier-produkt-246</t>
  </si>
  <si>
    <t>W71</t>
  </si>
  <si>
    <t>Toilettenpapier</t>
  </si>
  <si>
    <t>Satino Comfort</t>
  </si>
  <si>
    <t>Pack mit 8 Rollen</t>
  </si>
  <si>
    <t>19.6.2266</t>
  </si>
  <si>
    <t>quartier-produkt-247</t>
  </si>
  <si>
    <t>W80</t>
  </si>
  <si>
    <t>Papiertaschentücher</t>
  </si>
  <si>
    <t>Wepa</t>
  </si>
  <si>
    <t>www.wepa.de/startseite.html</t>
  </si>
  <si>
    <t>Pack mit 15 Stück</t>
  </si>
  <si>
    <t>19.6.2267</t>
  </si>
  <si>
    <t>quartier-produkt-248</t>
  </si>
  <si>
    <t>W81</t>
  </si>
  <si>
    <t>Pflegetücher Baby</t>
  </si>
  <si>
    <t>Pflegetücher Baby (Bio Babyfeuchttücher)</t>
  </si>
  <si>
    <t>Natracare</t>
  </si>
  <si>
    <t>www.natracare.com/de/produkte/feuchttuecher/bio-babyfeuchttuecher/</t>
  </si>
  <si>
    <t>Pack mit 50 Stück</t>
  </si>
  <si>
    <t>Grossbritannien</t>
  </si>
  <si>
    <t>Soil Association</t>
  </si>
  <si>
    <t>771493</t>
  </si>
  <si>
    <t>19.6.2268</t>
  </si>
  <si>
    <t>quartier-produkt-249</t>
  </si>
  <si>
    <t>W82</t>
  </si>
  <si>
    <t xml:space="preserve">Züri-Sack 35 L </t>
  </si>
  <si>
    <t>Gebühren Kehrrichtsäcke</t>
  </si>
  <si>
    <t>Josephine</t>
  </si>
  <si>
    <t>ERZ</t>
  </si>
  <si>
    <t>10 Stück</t>
  </si>
  <si>
    <t>19.6.2269</t>
  </si>
  <si>
    <t>quartier-produkt-250</t>
  </si>
  <si>
    <t>X10</t>
  </si>
  <si>
    <t>Held Colorwaschmittel</t>
  </si>
  <si>
    <t>04-Kleiner Raum</t>
  </si>
  <si>
    <t>Held Colorwaschmittel Konzentrat 850ml</t>
  </si>
  <si>
    <t>held</t>
  </si>
  <si>
    <t>www.ecover.com/ch-de/</t>
  </si>
  <si>
    <t>1 Liter</t>
  </si>
  <si>
    <t>Ecocert &amp; Leaping Bunny</t>
  </si>
  <si>
    <t>19.6.2270</t>
  </si>
  <si>
    <t>quartier-produkt-251</t>
  </si>
  <si>
    <t>X11</t>
  </si>
  <si>
    <t>Olivenwaschmittel Wolle/Seide</t>
  </si>
  <si>
    <t>Sonett</t>
  </si>
  <si>
    <t>www.sonett.eu/</t>
  </si>
  <si>
    <t>713012</t>
  </si>
  <si>
    <t>19.6.2271</t>
  </si>
  <si>
    <t>quartier-produkt-252</t>
  </si>
  <si>
    <t>X20</t>
  </si>
  <si>
    <t>Held Geschirrspülpulver</t>
  </si>
  <si>
    <t>3kg</t>
  </si>
  <si>
    <t>19.6.2272</t>
  </si>
  <si>
    <t>quartier-produkt-253</t>
  </si>
  <si>
    <t>X30</t>
  </si>
  <si>
    <t>Held ecover Spülmaschinen Tabs</t>
  </si>
  <si>
    <t>25x20g</t>
  </si>
  <si>
    <t>19.6.2273</t>
  </si>
  <si>
    <t>quartier-produkt-254</t>
  </si>
  <si>
    <t>Y10</t>
  </si>
  <si>
    <t>Zahncreme fluoridfrei Complete Care</t>
  </si>
  <si>
    <t>Naturkosmetik</t>
  </si>
  <si>
    <t>Lavera</t>
  </si>
  <si>
    <t>www.lavera.de/</t>
  </si>
  <si>
    <t>75 ml</t>
  </si>
  <si>
    <t>NCS Natural Cosmetic Standard</t>
  </si>
  <si>
    <t>NK_661937</t>
  </si>
  <si>
    <t>24/02/2022</t>
  </si>
  <si>
    <t>19.6.2274</t>
  </si>
  <si>
    <t>quartier-produkt-255</t>
  </si>
  <si>
    <t>Y11</t>
  </si>
  <si>
    <t>Kinder Zahncreme Fluoridfrei</t>
  </si>
  <si>
    <t>Zahncreme KIDS Fluoridfrei</t>
  </si>
  <si>
    <t>NK_661939</t>
  </si>
  <si>
    <t>30/10/2021</t>
  </si>
  <si>
    <t>19.6.2275</t>
  </si>
  <si>
    <t>quartier-produkt-256</t>
  </si>
  <si>
    <t>Y12</t>
  </si>
  <si>
    <t>Zahncreme Complete Care</t>
  </si>
  <si>
    <t>19.6.2276</t>
  </si>
  <si>
    <t>quartier-produkt-257</t>
  </si>
  <si>
    <t>Y13</t>
  </si>
  <si>
    <t>COSLYS Zahngel Kinder Erdbeer</t>
  </si>
  <si>
    <t>COSLYS</t>
  </si>
  <si>
    <t>https://www.coslys.fr/eng/</t>
  </si>
  <si>
    <t>50 ml</t>
  </si>
  <si>
    <t>Ecocert COSMOS ORGANIC</t>
  </si>
  <si>
    <t>Y20</t>
  </si>
  <si>
    <t>Handseife Citrus, Pumpspender</t>
  </si>
  <si>
    <t>sonett</t>
  </si>
  <si>
    <t>300ml</t>
  </si>
  <si>
    <t>19.6.2277</t>
  </si>
  <si>
    <t>quartier-produkt-258</t>
  </si>
  <si>
    <t>Y21</t>
  </si>
  <si>
    <t>Handseife Citrus, Nachfüllen</t>
  </si>
  <si>
    <t>Handseife Citrus Bidon</t>
  </si>
  <si>
    <t>19.6.2278</t>
  </si>
  <si>
    <t>quartier-produkt-259</t>
  </si>
  <si>
    <t>Y30</t>
  </si>
  <si>
    <t>Held Handspülmittel Zitrone &amp; Aloe Vera</t>
  </si>
  <si>
    <t>Hand-Spülmittel Zitrone &amp; Aloe Vera 950 ml</t>
  </si>
  <si>
    <t>950ml</t>
  </si>
  <si>
    <t>19.6.2279</t>
  </si>
  <si>
    <t>quartier-produkt-260</t>
  </si>
  <si>
    <t>Y32</t>
  </si>
  <si>
    <t>Geschirrspülmittel sensitiv</t>
  </si>
  <si>
    <t>Geschirrspülmittel sensitiv,Nachfüllflasche</t>
  </si>
  <si>
    <t>1Liter</t>
  </si>
  <si>
    <t>712126</t>
  </si>
  <si>
    <t>19.6.2280</t>
  </si>
  <si>
    <t>quartier-produkt-261</t>
  </si>
  <si>
    <t>Y33</t>
  </si>
  <si>
    <t>WC-Reiniger Zeder-Citronella</t>
  </si>
  <si>
    <t>750ml</t>
  </si>
  <si>
    <t>715021</t>
  </si>
  <si>
    <t>19.6.2281</t>
  </si>
  <si>
    <t>quartier-produkt-262</t>
  </si>
  <si>
    <t>Z10</t>
  </si>
  <si>
    <t>Freibetrag</t>
  </si>
  <si>
    <t>19.6.2282</t>
  </si>
  <si>
    <t>quartier-produkt-263</t>
  </si>
  <si>
    <t>COUNTA of Lieferant</t>
  </si>
  <si>
    <t>COUNTA of Produzent</t>
  </si>
  <si>
    <t>COUNTA of Artikel-ID</t>
  </si>
  <si>
    <t>Grand Total</t>
  </si>
  <si>
    <t>Lager Aktueller Import</t>
  </si>
  <si>
    <t>Wöchentliche Bestellmengen</t>
  </si>
  <si>
    <t>Lagerbestand</t>
  </si>
  <si>
    <t>Lager-Aktuell</t>
  </si>
  <si>
    <t>Gebinde Übersicht</t>
  </si>
  <si>
    <t>akt.</t>
  </si>
  <si>
    <t>KW1</t>
  </si>
  <si>
    <t>Was</t>
  </si>
  <si>
    <t>Stand</t>
  </si>
  <si>
    <t>rein</t>
  </si>
  <si>
    <t>raus</t>
  </si>
  <si>
    <t>xy1</t>
  </si>
  <si>
    <t>xy2</t>
  </si>
  <si>
    <t>xy3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</si>
</sst>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00"/>
    <numFmt numFmtId="165" formatCode="00000000"/>
    <numFmt numFmtId="166" formatCode="0000"/>
    <numFmt numFmtId="167" formatCode="M/d/yyyy"/>
    <numFmt numFmtId="168" formatCode="0.00000"/>
    <numFmt numFmtId="169" formatCode="0.000000"/>
    <numFmt numFmtId="170" formatCode="0.000"/>
    <numFmt numFmtId="171" formatCode="mm/dd/yyyy"/>
    <numFmt numFmtId="172" formatCode="0.0000"/>
    <numFmt numFmtId="173" formatCode="m/d/yy"/>
  </numFmts>
  <fonts count="36">
    <font>
      <sz val="10.0"/>
      <color rgb="FF000000"/>
      <name val="Arial"/>
    </font>
    <font>
      <sz val="10.0"/>
      <color rgb="FF000000"/>
      <name val="Inconsolata"/>
    </font>
    <font>
      <sz val="10.0"/>
      <name val="Inconsolata"/>
    </font>
    <font>
      <b/>
      <sz val="10.0"/>
      <color rgb="FF000000"/>
      <name val="Inconsolata"/>
    </font>
    <font>
      <b/>
      <color rgb="FF000000"/>
      <name val="Inconsolata"/>
    </font>
    <font>
      <b/>
      <sz val="10.0"/>
      <color rgb="FFFFFFFF"/>
      <name val="Inconsolata"/>
    </font>
    <font>
      <u/>
      <sz val="10.0"/>
      <color rgb="FF000000"/>
      <name val="Inconsolata"/>
    </font>
    <font>
      <color rgb="FF000000"/>
      <name val="Inconsolata"/>
    </font>
    <font>
      <sz val="10.0"/>
      <color rgb="FFFFFFFF"/>
      <name val="Inconsolata"/>
    </font>
    <font>
      <u/>
      <sz val="10.0"/>
      <color rgb="FF0000FF"/>
      <name val="Inconsolata"/>
    </font>
    <font>
      <u/>
      <sz val="10.0"/>
      <color rgb="FF1155CC"/>
      <name val="Inconsolata"/>
    </font>
    <font>
      <sz val="9.0"/>
      <name val="Arial"/>
    </font>
    <font>
      <u/>
      <sz val="10.0"/>
      <color rgb="FF0000FF"/>
      <name val="Inconsolata"/>
    </font>
    <font>
      <b/>
      <sz val="8.0"/>
      <color rgb="FF000000"/>
      <name val="Calibri"/>
    </font>
    <font>
      <sz val="10.0"/>
      <color/>
      <name val="Inconsolata"/>
    </font>
    <font>
      <u/>
      <sz val="10.0"/>
      <color/>
      <name val="Inconsolata"/>
    </font>
    <font>
      <b/>
      <sz val="8.0"/>
      <color rgb="FF000000"/>
      <name val="Arial"/>
    </font>
    <font>
      <u/>
      <sz val="10.0"/>
      <color rgb="FF000000"/>
      <name val="Inconsolata"/>
    </font>
    <font>
      <color rgb="FF000000"/>
      <name val="Docs-Inconsolata"/>
    </font>
    <font>
      <u/>
      <sz val="10.0"/>
      <color rgb="FF1155CC"/>
      <name val="Inconsolata"/>
    </font>
    <font>
      <sz val="10.0"/>
      <color rgb="FF412005"/>
      <name val="Inconsolata"/>
    </font>
    <font>
      <u/>
      <sz val="10.0"/>
      <color rgb="FF000000"/>
      <name val="Inconsolata"/>
    </font>
    <font>
      <u/>
      <sz val="10.0"/>
      <color rgb="FF1155CC"/>
      <name val="Inconsolata"/>
    </font>
    <font>
      <sz val="10.0"/>
      <color rgb="FFFF0000"/>
      <name val="Inconsolata"/>
    </font>
    <font>
      <u/>
      <color rgb="FF0000FF"/>
    </font>
    <font>
      <u/>
      <sz val="10.0"/>
      <color rgb="FF0000FF"/>
      <name val="Inconsolata"/>
    </font>
    <font>
      <u/>
      <sz val="10.0"/>
      <color rgb="FF000000"/>
      <name val="Inconsolata"/>
    </font>
    <font>
      <u/>
      <sz val="10.0"/>
      <color rgb="FF1155CC"/>
      <name val="Inconsolata"/>
    </font>
    <font/>
    <font>
      <name val="Arial"/>
    </font>
    <font>
      <sz val="10.0"/>
      <color rgb="FFF7981D"/>
      <name val="Inconsolata"/>
    </font>
    <font>
      <b/>
      <color rgb="FFFFFFFF"/>
      <name val="Inconsolata"/>
    </font>
    <font>
      <name val="Inconsolata"/>
    </font>
    <font>
      <color rgb="FFFFFFFF"/>
      <name val="Inconsolata"/>
    </font>
    <font>
      <sz val="11.0"/>
      <color rgb="FFF7981D"/>
      <name val="Inconsolata"/>
    </font>
    <font>
      <sz val="14.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1C8"/>
        <bgColor rgb="FFFFF1C8"/>
      </patternFill>
    </fill>
    <fill>
      <patternFill patternType="solid">
        <fgColor rgb="FFE7E6B8"/>
        <bgColor rgb="FFE7E6B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2" fontId="1" numFmtId="2" xfId="0" applyAlignment="1" applyFont="1" applyNumberFormat="1">
      <alignment horizontal="left" readingOrder="0" vertical="bottom"/>
    </xf>
    <xf borderId="0" fillId="2" fontId="1" numFmtId="165" xfId="0" applyAlignment="1" applyFont="1" applyNumberFormat="1">
      <alignment horizontal="left" readingOrder="0" vertical="bottom"/>
    </xf>
    <xf borderId="0" fillId="3" fontId="1" numFmtId="0" xfId="0" applyAlignment="1" applyFill="1" applyFont="1">
      <alignment horizontal="left" vertical="bottom"/>
    </xf>
    <xf borderId="0" fillId="3" fontId="1" numFmtId="0" xfId="0" applyAlignment="1" applyFont="1">
      <alignment horizontal="left" readingOrder="0" vertical="bottom"/>
    </xf>
    <xf borderId="0" fillId="3" fontId="1" numFmtId="10" xfId="0" applyAlignment="1" applyFont="1" applyNumberFormat="1">
      <alignment horizontal="left" readingOrder="0" vertical="bottom"/>
    </xf>
    <xf borderId="0" fillId="0" fontId="1" numFmtId="2" xfId="0" applyAlignment="1" applyFont="1" applyNumberFormat="1">
      <alignment horizontal="left" readingOrder="0" vertical="bottom"/>
    </xf>
    <xf borderId="0" fillId="2" fontId="2" numFmtId="166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vertical="bottom"/>
    </xf>
    <xf borderId="0" fillId="4" fontId="3" numFmtId="0" xfId="0" applyAlignment="1" applyFill="1" applyFont="1">
      <alignment horizontal="left" readingOrder="0" vertical="bottom"/>
    </xf>
    <xf borderId="0" fillId="5" fontId="3" numFmtId="0" xfId="0" applyAlignment="1" applyFill="1" applyFont="1">
      <alignment horizontal="left" readingOrder="0" vertical="bottom"/>
    </xf>
    <xf borderId="0" fillId="6" fontId="3" numFmtId="0" xfId="0" applyAlignment="1" applyFill="1" applyFont="1">
      <alignment horizontal="left" readingOrder="0" vertical="bottom"/>
    </xf>
    <xf borderId="0" fillId="7" fontId="3" numFmtId="0" xfId="0" applyAlignment="1" applyFill="1" applyFont="1">
      <alignment horizontal="left" readingOrder="0" vertical="bottom"/>
    </xf>
    <xf borderId="0" fillId="3" fontId="1" numFmtId="0" xfId="0" applyAlignment="1" applyFont="1">
      <alignment horizontal="left" readingOrder="0"/>
    </xf>
    <xf borderId="0" fillId="8" fontId="1" numFmtId="0" xfId="0" applyAlignment="1" applyFill="1" applyFont="1">
      <alignment horizontal="left" readingOrder="0" vertical="bottom"/>
    </xf>
    <xf borderId="0" fillId="8" fontId="4" numFmtId="0" xfId="0" applyAlignment="1" applyFont="1">
      <alignment readingOrder="0" vertical="bottom"/>
    </xf>
    <xf borderId="0" fillId="9" fontId="5" numFmtId="0" xfId="0" applyAlignment="1" applyFill="1" applyFont="1">
      <alignment horizontal="left" readingOrder="0" vertical="bottom"/>
    </xf>
    <xf borderId="0" fillId="2" fontId="3" numFmtId="2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1" numFmtId="1" xfId="0" applyAlignment="1" applyFont="1" applyNumberFormat="1">
      <alignment horizontal="left" readingOrder="0" vertical="bottom"/>
    </xf>
    <xf borderId="0" fillId="3" fontId="1" numFmtId="2" xfId="0" applyAlignment="1" applyFont="1" applyNumberFormat="1">
      <alignment horizontal="left" readingOrder="0" vertical="bottom"/>
    </xf>
    <xf borderId="0" fillId="3" fontId="1" numFmtId="2" xfId="0" applyAlignment="1" applyFont="1" applyNumberFormat="1">
      <alignment horizontal="left" readingOrder="0"/>
    </xf>
    <xf borderId="0" fillId="3" fontId="1" numFmtId="2" xfId="0" applyAlignment="1" applyFont="1" applyNumberFormat="1">
      <alignment horizontal="left"/>
    </xf>
    <xf borderId="0" fillId="0" fontId="2" numFmtId="2" xfId="0" applyAlignment="1" applyFont="1" applyNumberFormat="1">
      <alignment horizontal="left" readingOrder="0"/>
    </xf>
    <xf borderId="0" fillId="2" fontId="2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3" fontId="2" numFmtId="0" xfId="0" applyAlignment="1" applyFont="1">
      <alignment horizontal="left" readingOrder="0"/>
    </xf>
    <xf borderId="0" fillId="2" fontId="1" numFmtId="2" xfId="0" applyAlignment="1" applyFont="1" applyNumberFormat="1">
      <alignment horizontal="right" shrinkToFit="0" vertical="bottom" wrapText="0"/>
    </xf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/>
    </xf>
    <xf borderId="0" fillId="4" fontId="2" numFmtId="0" xfId="0" applyAlignment="1" applyFont="1">
      <alignment horizontal="left" readingOrder="0"/>
    </xf>
    <xf borderId="0" fillId="7" fontId="2" numFmtId="0" xfId="0" applyAlignment="1" applyFont="1">
      <alignment horizontal="left" readingOrder="0"/>
    </xf>
    <xf borderId="0" fillId="8" fontId="7" numFmtId="0" xfId="0" applyAlignment="1" applyFont="1">
      <alignment vertical="bottom"/>
    </xf>
    <xf borderId="0" fillId="9" fontId="8" numFmtId="0" xfId="0" applyAlignment="1" applyFont="1">
      <alignment horizontal="left"/>
    </xf>
    <xf borderId="0" fillId="2" fontId="2" numFmtId="2" xfId="0" applyAlignment="1" applyFont="1" applyNumberFormat="1">
      <alignment horizontal="right" readingOrder="0"/>
    </xf>
    <xf borderId="0" fillId="2" fontId="9" numFmtId="0" xfId="0" applyAlignment="1" applyFont="1">
      <alignment horizontal="left" readingOrder="0"/>
    </xf>
    <xf borderId="0" fillId="0" fontId="1" numFmtId="2" xfId="0" applyAlignment="1" applyFont="1" applyNumberFormat="1">
      <alignment horizontal="left" readingOrder="0"/>
    </xf>
    <xf borderId="0" fillId="8" fontId="2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0" fontId="1" numFmtId="2" xfId="0" applyAlignment="1" applyFont="1" applyNumberFormat="1">
      <alignment horizontal="left" vertical="bottom"/>
    </xf>
    <xf borderId="0" fillId="0" fontId="2" numFmtId="2" xfId="0" applyAlignment="1" applyFont="1" applyNumberFormat="1">
      <alignment horizontal="left"/>
    </xf>
    <xf borderId="0" fillId="2" fontId="10" numFmtId="0" xfId="0" applyAlignment="1" applyFont="1">
      <alignment horizontal="left" readingOrder="0"/>
    </xf>
    <xf borderId="0" fillId="2" fontId="2" numFmtId="166" xfId="0" applyAlignment="1" applyFont="1" applyNumberFormat="1">
      <alignment horizontal="left"/>
    </xf>
    <xf borderId="0" fillId="2" fontId="1" numFmtId="167" xfId="0" applyAlignment="1" applyFont="1" applyNumberFormat="1">
      <alignment horizontal="left" readingOrder="0"/>
    </xf>
    <xf borderId="0" fillId="2" fontId="1" numFmtId="2" xfId="0" applyAlignment="1" applyFont="1" applyNumberFormat="1">
      <alignment horizontal="right" readingOrder="0" shrinkToFit="0" vertical="bottom" wrapText="0"/>
    </xf>
    <xf borderId="0" fillId="2" fontId="1" numFmtId="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 vertical="bottom"/>
    </xf>
    <xf borderId="0" fillId="4" fontId="7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7" fontId="1" numFmtId="0" xfId="0" applyAlignment="1" applyFont="1">
      <alignment horizontal="left" readingOrder="0"/>
    </xf>
    <xf borderId="0" fillId="0" fontId="12" numFmtId="0" xfId="0" applyAlignment="1" applyFont="1">
      <alignment readingOrder="0"/>
    </xf>
    <xf quotePrefix="1" borderId="0" fillId="2" fontId="2" numFmtId="0" xfId="0" applyAlignment="1" applyFont="1">
      <alignment horizontal="left" readingOrder="0"/>
    </xf>
    <xf borderId="0" fillId="0" fontId="13" numFmtId="1" xfId="0" applyAlignment="1" applyFont="1" applyNumberFormat="1">
      <alignment readingOrder="0" shrinkToFit="0" vertical="bottom" wrapText="0"/>
    </xf>
    <xf borderId="0" fillId="0" fontId="2" numFmtId="0" xfId="0" applyFont="1"/>
    <xf borderId="0" fillId="8" fontId="2" numFmtId="0" xfId="0" applyFont="1"/>
    <xf borderId="0" fillId="2" fontId="1" numFmtId="0" xfId="0" applyAlignment="1" applyFont="1">
      <alignment horizontal="right" readingOrder="0" shrinkToFit="0" vertical="bottom" wrapText="0"/>
    </xf>
    <xf borderId="0" fillId="3" fontId="1" numFmtId="4" xfId="0" applyAlignment="1" applyFont="1" applyNumberFormat="1">
      <alignment horizontal="left" readingOrder="0" vertical="bottom"/>
    </xf>
    <xf borderId="0" fillId="10" fontId="1" numFmtId="1" xfId="0" applyAlignment="1" applyFill="1" applyFont="1" applyNumberFormat="1">
      <alignment horizontal="left" readingOrder="0" vertical="bottom"/>
    </xf>
    <xf borderId="0" fillId="0" fontId="1" numFmtId="166" xfId="0" applyAlignment="1" applyFont="1" applyNumberFormat="1">
      <alignment readingOrder="0" shrinkToFit="0" vertical="bottom" wrapText="0"/>
    </xf>
    <xf borderId="0" fillId="3" fontId="1" numFmtId="4" xfId="0" applyAlignment="1" applyFont="1" applyNumberFormat="1">
      <alignment horizontal="left" vertical="bottom"/>
    </xf>
    <xf borderId="0" fillId="2" fontId="2" numFmtId="2" xfId="0" applyFont="1" applyNumberFormat="1"/>
    <xf borderId="0" fillId="2" fontId="14" numFmtId="0" xfId="0" applyAlignment="1" applyFont="1">
      <alignment horizontal="left"/>
    </xf>
    <xf borderId="0" fillId="2" fontId="15" numFmtId="0" xfId="0" applyAlignment="1" applyFont="1">
      <alignment horizontal="left" readingOrder="0"/>
    </xf>
    <xf borderId="0" fillId="0" fontId="16" numFmtId="1" xfId="0" applyAlignment="1" applyFont="1" applyNumberFormat="1">
      <alignment readingOrder="0" shrinkToFit="0" vertical="bottom" wrapText="0"/>
    </xf>
    <xf borderId="0" fillId="3" fontId="1" numFmtId="168" xfId="0" applyAlignment="1" applyFont="1" applyNumberFormat="1">
      <alignment horizontal="left" readingOrder="0" vertical="bottom"/>
    </xf>
    <xf borderId="0" fillId="3" fontId="1" numFmtId="168" xfId="0" applyAlignment="1" applyFont="1" applyNumberFormat="1">
      <alignment horizontal="left"/>
    </xf>
    <xf borderId="0" fillId="0" fontId="1" numFmtId="169" xfId="0" applyAlignment="1" applyFont="1" applyNumberFormat="1">
      <alignment horizontal="left" vertical="bottom"/>
    </xf>
    <xf borderId="0" fillId="7" fontId="1" numFmtId="0" xfId="0" applyAlignment="1" applyFont="1">
      <alignment horizontal="left" readingOrder="0" vertical="bottom"/>
    </xf>
    <xf borderId="0" fillId="3" fontId="1" numFmtId="168" xfId="0" applyAlignment="1" applyFont="1" applyNumberFormat="1">
      <alignment horizontal="left" readingOrder="0"/>
    </xf>
    <xf borderId="0" fillId="4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10" fontId="2" numFmtId="2" xfId="0" applyAlignment="1" applyFont="1" applyNumberFormat="1">
      <alignment horizontal="right" readingOrder="0"/>
    </xf>
    <xf borderId="0" fillId="0" fontId="2" numFmtId="170" xfId="0" applyAlignment="1" applyFont="1" applyNumberFormat="1">
      <alignment horizontal="left" readingOrder="0"/>
    </xf>
    <xf quotePrefix="1" borderId="0" fillId="3" fontId="2" numFmtId="0" xfId="0" applyAlignment="1" applyFont="1">
      <alignment horizontal="left" readingOrder="0"/>
    </xf>
    <xf borderId="0" fillId="2" fontId="1" numFmtId="171" xfId="0" applyAlignment="1" applyFont="1" applyNumberFormat="1">
      <alignment horizontal="left" readingOrder="0"/>
    </xf>
    <xf borderId="0" fillId="2" fontId="17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1" numFmtId="167" xfId="0" applyAlignment="1" applyFont="1" applyNumberFormat="1">
      <alignment horizontal="left" readingOrder="0" vertical="bottom"/>
    </xf>
    <xf borderId="0" fillId="2" fontId="2" numFmtId="2" xfId="0" applyAlignment="1" applyFont="1" applyNumberFormat="1">
      <alignment readingOrder="0"/>
    </xf>
    <xf borderId="0" fillId="4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2" xfId="0" applyAlignment="1" applyFont="1" applyNumberFormat="1">
      <alignment horizontal="left"/>
    </xf>
    <xf borderId="0" fillId="0" fontId="1" numFmtId="167" xfId="0" applyAlignment="1" applyFont="1" applyNumberFormat="1">
      <alignment horizontal="left" readingOrder="0" vertical="bottom"/>
    </xf>
    <xf borderId="0" fillId="0" fontId="1" numFmtId="2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4" numFmtId="0" xfId="0" applyFont="1"/>
    <xf borderId="0" fillId="0" fontId="1" numFmtId="0" xfId="0" applyAlignment="1" applyFont="1">
      <alignment readingOrder="0" shrinkToFit="0" vertical="bottom" wrapText="0"/>
    </xf>
    <xf borderId="0" fillId="0" fontId="3" numFmtId="1" xfId="0" applyAlignment="1" applyFont="1" applyNumberFormat="1">
      <alignment readingOrder="0" shrinkToFit="0" vertical="bottom" wrapText="0"/>
    </xf>
    <xf borderId="0" fillId="3" fontId="1" numFmtId="172" xfId="0" applyAlignment="1" applyFont="1" applyNumberFormat="1">
      <alignment horizontal="left" readingOrder="0" vertical="bottom"/>
    </xf>
    <xf borderId="0" fillId="3" fontId="1" numFmtId="172" xfId="0" applyAlignment="1" applyFont="1" applyNumberFormat="1">
      <alignment horizontal="left"/>
    </xf>
    <xf borderId="0" fillId="0" fontId="1" numFmtId="172" xfId="0" applyAlignment="1" applyFont="1" applyNumberFormat="1">
      <alignment horizontal="left" vertical="bottom"/>
    </xf>
    <xf borderId="0" fillId="3" fontId="1" numFmtId="170" xfId="0" applyAlignment="1" applyFont="1" applyNumberFormat="1">
      <alignment horizontal="left" readingOrder="0" vertical="bottom"/>
    </xf>
    <xf borderId="0" fillId="2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3" fontId="1" numFmtId="2" xfId="0" applyAlignment="1" applyFont="1" applyNumberFormat="1">
      <alignment horizontal="left" vertical="bottom"/>
    </xf>
    <xf borderId="0" fillId="0" fontId="2" numFmtId="0" xfId="0" applyAlignment="1" applyFont="1">
      <alignment readingOrder="0"/>
    </xf>
    <xf borderId="0" fillId="2" fontId="1" numFmtId="173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left" readingOrder="0"/>
    </xf>
    <xf borderId="0" fillId="2" fontId="1" numFmtId="0" xfId="0" applyAlignment="1" applyFont="1">
      <alignment horizontal="left" vertical="bottom"/>
    </xf>
    <xf borderId="0" fillId="0" fontId="20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8" fontId="1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left" readingOrder="0" vertical="bottom"/>
    </xf>
    <xf borderId="0" fillId="3" fontId="23" numFmtId="2" xfId="0" applyAlignment="1" applyFont="1" applyNumberFormat="1">
      <alignment horizontal="left" readingOrder="0" vertical="bottom"/>
    </xf>
    <xf borderId="0" fillId="0" fontId="24" numFmtId="0" xfId="0" applyAlignment="1" applyFont="1">
      <alignment readingOrder="0"/>
    </xf>
    <xf borderId="0" fillId="2" fontId="1" numFmtId="167" xfId="0" applyAlignment="1" applyFont="1" applyNumberFormat="1">
      <alignment horizontal="left" vertical="bottom"/>
    </xf>
    <xf borderId="0" fillId="0" fontId="25" numFmtId="0" xfId="0" applyAlignment="1" applyFont="1">
      <alignment horizontal="left" readingOrder="0"/>
    </xf>
    <xf borderId="0" fillId="2" fontId="26" numFmtId="0" xfId="0" applyAlignment="1" applyFont="1">
      <alignment horizontal="left" readingOrder="0" shrinkToFit="0" vertical="bottom" wrapText="0"/>
    </xf>
    <xf borderId="0" fillId="2" fontId="1" numFmtId="2" xfId="0" applyAlignment="1" applyFont="1" applyNumberFormat="1">
      <alignment horizontal="left" readingOrder="0" shrinkToFit="0" vertical="bottom" wrapText="0"/>
    </xf>
    <xf quotePrefix="1" borderId="0" fillId="2" fontId="2" numFmtId="0" xfId="0" applyAlignment="1" applyFont="1">
      <alignment horizontal="left" readingOrder="0" vertical="bottom"/>
    </xf>
    <xf borderId="0" fillId="2" fontId="2" numFmtId="2" xfId="0" applyAlignment="1" applyFont="1" applyNumberFormat="1">
      <alignment horizontal="right" readingOrder="0" vertical="bottom"/>
    </xf>
    <xf borderId="0" fillId="10" fontId="7" numFmtId="0" xfId="0" applyAlignment="1" applyFont="1">
      <alignment vertical="bottom"/>
    </xf>
    <xf borderId="0" fillId="0" fontId="1" numFmtId="2" xfId="0" applyAlignment="1" applyFont="1" applyNumberFormat="1">
      <alignment horizontal="left" readingOrder="0" shrinkToFit="0" vertical="bottom" wrapText="0"/>
    </xf>
    <xf borderId="0" fillId="8" fontId="1" numFmtId="0" xfId="0" applyAlignment="1" applyFont="1">
      <alignment horizontal="left" vertical="bottom"/>
    </xf>
    <xf borderId="0" fillId="2" fontId="2" numFmtId="2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2" fontId="2" numFmtId="164" xfId="0" applyAlignment="1" applyFont="1" applyNumberFormat="1">
      <alignment horizontal="left" readingOrder="0" vertical="bottom"/>
    </xf>
    <xf borderId="0" fillId="2" fontId="1" numFmtId="167" xfId="0" applyAlignment="1" applyFont="1" applyNumberFormat="1">
      <alignment horizontal="left"/>
    </xf>
    <xf borderId="0" fillId="2" fontId="2" numFmtId="164" xfId="0" applyAlignment="1" applyFont="1" applyNumberFormat="1">
      <alignment horizontal="left" vertical="bottom"/>
    </xf>
    <xf borderId="0" fillId="0" fontId="27" numFmtId="0" xfId="0" applyAlignment="1" applyFont="1">
      <alignment horizontal="left" readingOrder="0"/>
    </xf>
    <xf borderId="0" fillId="0" fontId="28" numFmtId="1" xfId="0" applyAlignment="1" applyFont="1" applyNumberFormat="1">
      <alignment readingOrder="0"/>
    </xf>
    <xf borderId="0" fillId="3" fontId="1" numFmtId="170" xfId="0" applyAlignment="1" applyFont="1" applyNumberFormat="1">
      <alignment horizontal="left" readingOrder="0"/>
    </xf>
    <xf borderId="0" fillId="3" fontId="1" numFmtId="170" xfId="0" applyAlignment="1" applyFont="1" applyNumberFormat="1">
      <alignment horizontal="left"/>
    </xf>
    <xf borderId="0" fillId="0" fontId="1" numFmtId="170" xfId="0" applyAlignment="1" applyFont="1" applyNumberFormat="1">
      <alignment horizontal="left" vertical="bottom"/>
    </xf>
    <xf borderId="0" fillId="2" fontId="1" numFmtId="164" xfId="0" applyFont="1" applyNumberFormat="1"/>
    <xf borderId="0" fillId="2" fontId="1" numFmtId="0" xfId="0" applyFont="1"/>
    <xf borderId="0" fillId="2" fontId="1" numFmtId="2" xfId="0" applyAlignment="1" applyFont="1" applyNumberFormat="1">
      <alignment horizontal="left"/>
    </xf>
    <xf borderId="0" fillId="2" fontId="1" numFmtId="165" xfId="0" applyAlignment="1" applyFont="1" applyNumberFormat="1">
      <alignment horizontal="left"/>
    </xf>
    <xf borderId="0" fillId="2" fontId="1" numFmtId="165" xfId="0" applyAlignment="1" applyFont="1" applyNumberFormat="1">
      <alignment horizontal="center"/>
    </xf>
    <xf borderId="0" fillId="2" fontId="1" numFmtId="0" xfId="0" applyAlignment="1" applyFont="1">
      <alignment horizontal="right"/>
    </xf>
    <xf borderId="0" fillId="0" fontId="1" numFmtId="2" xfId="0" applyFont="1" applyNumberFormat="1"/>
    <xf borderId="0" fillId="2" fontId="29" numFmtId="9" xfId="0" applyAlignment="1" applyFont="1" applyNumberFormat="1">
      <alignment vertical="bottom"/>
    </xf>
    <xf borderId="0" fillId="2" fontId="29" numFmtId="0" xfId="0" applyAlignment="1" applyFont="1">
      <alignment vertical="bottom"/>
    </xf>
    <xf borderId="0" fillId="2" fontId="1" numFmtId="2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9" numFmtId="0" xfId="0" applyAlignment="1" applyFont="1">
      <alignment vertical="bottom"/>
    </xf>
    <xf borderId="0" fillId="0" fontId="2" numFmtId="2" xfId="0" applyAlignment="1" applyFont="1" applyNumberFormat="1">
      <alignment horizontal="right"/>
    </xf>
    <xf borderId="0" fillId="0" fontId="28" numFmtId="164" xfId="0" applyFont="1" applyNumberFormat="1"/>
    <xf borderId="0" fillId="0" fontId="28" numFmtId="164" xfId="0" applyFont="1" applyNumberFormat="1"/>
    <xf borderId="0" fillId="0" fontId="28" numFmtId="166" xfId="0" applyFont="1" applyNumberFormat="1"/>
    <xf borderId="0" fillId="2" fontId="30" numFmtId="164" xfId="0" applyAlignment="1" applyFont="1" applyNumberFormat="1">
      <alignment horizontal="left"/>
    </xf>
    <xf borderId="0" fillId="0" fontId="2" numFmtId="2" xfId="0" applyAlignment="1" applyFont="1" applyNumberFormat="1">
      <alignment readingOrder="0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8" fontId="4" numFmtId="3" xfId="0" applyAlignment="1" applyFont="1" applyNumberFormat="1">
      <alignment readingOrder="0" vertical="bottom"/>
    </xf>
    <xf borderId="0" fillId="8" fontId="4" numFmtId="3" xfId="0" applyAlignment="1" applyFont="1" applyNumberFormat="1">
      <alignment vertical="bottom"/>
    </xf>
    <xf borderId="0" fillId="2" fontId="4" numFmtId="3" xfId="0" applyAlignment="1" applyFont="1" applyNumberFormat="1">
      <alignment vertical="bottom"/>
    </xf>
    <xf borderId="0" fillId="9" fontId="31" numFmtId="3" xfId="0" applyAlignment="1" applyFont="1" applyNumberFormat="1">
      <alignment vertical="bottom"/>
    </xf>
    <xf borderId="0" fillId="0" fontId="32" numFmtId="0" xfId="0" applyFont="1"/>
    <xf borderId="0" fillId="0" fontId="2" numFmtId="164" xfId="0" applyFont="1" applyNumberFormat="1"/>
    <xf borderId="0" fillId="3" fontId="32" numFmtId="0" xfId="0" applyAlignment="1" applyFont="1">
      <alignment vertical="bottom"/>
    </xf>
    <xf borderId="0" fillId="3" fontId="32" numFmtId="3" xfId="0" applyAlignment="1" applyFont="1" applyNumberFormat="1">
      <alignment vertical="bottom"/>
    </xf>
    <xf borderId="0" fillId="8" fontId="32" numFmtId="2" xfId="0" applyAlignment="1" applyFont="1" applyNumberFormat="1">
      <alignment vertical="bottom"/>
    </xf>
    <xf borderId="0" fillId="8" fontId="32" numFmtId="3" xfId="0" applyAlignment="1" applyFont="1" applyNumberFormat="1">
      <alignment vertical="bottom"/>
    </xf>
    <xf borderId="0" fillId="9" fontId="33" numFmtId="3" xfId="0" applyAlignment="1" applyFont="1" applyNumberFormat="1">
      <alignment vertical="bottom"/>
    </xf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10" fontId="32" numFmtId="3" xfId="0" applyAlignment="1" applyFont="1" applyNumberFormat="1">
      <alignment vertical="bottom"/>
    </xf>
    <xf quotePrefix="1" borderId="0" fillId="3" fontId="32" numFmtId="0" xfId="0" applyAlignment="1" applyFont="1">
      <alignment vertical="bottom"/>
    </xf>
    <xf borderId="0" fillId="2" fontId="30" numFmtId="166" xfId="0" applyAlignment="1" applyFont="1" applyNumberFormat="1">
      <alignment horizontal="left"/>
    </xf>
    <xf borderId="0" fillId="3" fontId="7" numFmtId="3" xfId="0" applyAlignment="1" applyFont="1" applyNumberFormat="1">
      <alignment vertical="bottom"/>
    </xf>
    <xf borderId="0" fillId="0" fontId="2" numFmtId="169" xfId="0" applyAlignment="1" applyFont="1" applyNumberFormat="1">
      <alignment readingOrder="0"/>
    </xf>
    <xf borderId="0" fillId="0" fontId="2" numFmtId="164" xfId="0" applyFont="1" applyNumberFormat="1"/>
    <xf borderId="0" fillId="0" fontId="32" numFmtId="0" xfId="0" applyAlignment="1" applyFont="1">
      <alignment vertical="bottom"/>
    </xf>
    <xf borderId="0" fillId="0" fontId="32" numFmtId="3" xfId="0" applyAlignment="1" applyFont="1" applyNumberFormat="1">
      <alignment vertical="bottom"/>
    </xf>
    <xf borderId="0" fillId="2" fontId="32" numFmtId="0" xfId="0" applyAlignment="1" applyFont="1">
      <alignment vertical="bottom"/>
    </xf>
    <xf borderId="0" fillId="2" fontId="32" numFmtId="3" xfId="0" applyAlignment="1" applyFont="1" applyNumberFormat="1">
      <alignment vertical="bottom"/>
    </xf>
    <xf borderId="0" fillId="8" fontId="7" numFmtId="2" xfId="0" applyAlignment="1" applyFont="1" applyNumberFormat="1">
      <alignment vertical="bottom"/>
    </xf>
    <xf borderId="0" fillId="8" fontId="7" numFmtId="3" xfId="0" applyAlignment="1" applyFont="1" applyNumberFormat="1">
      <alignment vertical="bottom"/>
    </xf>
    <xf quotePrefix="1" borderId="0" fillId="2" fontId="32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10" fontId="7" numFmtId="2" xfId="0" applyAlignment="1" applyFont="1" applyNumberFormat="1">
      <alignment vertical="bottom"/>
    </xf>
    <xf borderId="0" fillId="10" fontId="7" numFmtId="3" xfId="0" applyAlignment="1" applyFont="1" applyNumberFormat="1">
      <alignment vertical="bottom"/>
    </xf>
    <xf borderId="0" fillId="2" fontId="32" numFmtId="9" xfId="0" applyAlignment="1" applyFont="1" applyNumberFormat="1">
      <alignment vertical="bottom"/>
    </xf>
    <xf borderId="0" fillId="0" fontId="32" numFmtId="3" xfId="0" applyFont="1" applyNumberFormat="1"/>
    <xf borderId="0" fillId="2" fontId="30" numFmtId="0" xfId="0" applyAlignment="1" applyFont="1">
      <alignment horizontal="left"/>
    </xf>
    <xf borderId="0" fillId="2" fontId="34" numFmtId="0" xfId="0" applyAlignment="1" applyFont="1">
      <alignment horizontal="left"/>
    </xf>
    <xf borderId="0" fillId="2" fontId="29" numFmtId="2" xfId="0" applyAlignment="1" applyFont="1" applyNumberFormat="1">
      <alignment vertical="bottom"/>
    </xf>
    <xf borderId="0" fillId="2" fontId="7" numFmtId="2" xfId="0" applyAlignment="1" applyFont="1" applyNumberFormat="1">
      <alignment horizontal="right" vertical="bottom"/>
    </xf>
    <xf borderId="0" fillId="11" fontId="7" numFmtId="2" xfId="0" applyAlignment="1" applyFill="1" applyFont="1" applyNumberFormat="1">
      <alignment horizontal="right" vertical="bottom"/>
    </xf>
    <xf borderId="0" fillId="2" fontId="7" numFmtId="9" xfId="0" applyAlignment="1" applyFont="1" applyNumberFormat="1">
      <alignment horizontal="right" vertical="bottom"/>
    </xf>
    <xf borderId="0" fillId="12" fontId="7" numFmtId="2" xfId="0" applyAlignment="1" applyFill="1" applyFont="1" applyNumberFormat="1">
      <alignment horizontal="right" vertical="bottom"/>
    </xf>
    <xf borderId="1" fillId="2" fontId="7" numFmtId="2" xfId="0" applyAlignment="1" applyBorder="1" applyFont="1" applyNumberFormat="1">
      <alignment horizontal="right" vertical="bottom"/>
    </xf>
    <xf borderId="1" fillId="2" fontId="29" numFmtId="2" xfId="0" applyAlignment="1" applyBorder="1" applyFont="1" applyNumberFormat="1">
      <alignment vertical="bottom"/>
    </xf>
    <xf borderId="0" fillId="2" fontId="32" numFmtId="2" xfId="0" applyAlignment="1" applyFont="1" applyNumberFormat="1">
      <alignment horizontal="right" vertical="bottom"/>
    </xf>
    <xf borderId="0" fillId="0" fontId="29" numFmtId="2" xfId="0" applyAlignment="1" applyFont="1" applyNumberFormat="1">
      <alignment vertical="bottom"/>
    </xf>
    <xf borderId="0" fillId="0" fontId="29" numFmtId="9" xfId="0" applyAlignment="1" applyFont="1" applyNumberFormat="1">
      <alignment vertical="bottom"/>
    </xf>
    <xf borderId="0" fillId="2" fontId="34" numFmtId="0" xfId="0" applyAlignment="1" applyFont="1">
      <alignment horizontal="left"/>
    </xf>
    <xf borderId="0" fillId="0" fontId="35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272" sheet="Alle Produkte - Gesamtsortiment"/>
  </cacheSource>
  <cacheFields>
    <cacheField name="Artikel-ID" numFmtId="164">
      <sharedItems>
        <s v="A10"/>
        <s v="A11"/>
        <s v="A12"/>
        <s v="B10"/>
        <s v="B11"/>
        <s v="B12"/>
        <s v="B13"/>
        <s v="B14"/>
        <s v="B15"/>
        <s v="B16"/>
        <s v="C10"/>
        <s v="D10"/>
        <s v="D11"/>
        <s v="D12"/>
        <s v="D13"/>
        <s v="D14"/>
        <s v="D15"/>
        <s v="D16"/>
        <s v="D20"/>
        <s v="D21"/>
        <s v="D23"/>
        <s v="D24"/>
        <s v="D25"/>
        <s v="D30"/>
        <s v="D31"/>
        <s v="D32"/>
        <s v="D40"/>
        <s v="D41"/>
        <s v="D42"/>
        <s v="D43"/>
        <s v="D44"/>
        <s v="E10"/>
        <s v="E11"/>
        <s v="E12"/>
        <s v="E13"/>
        <s v="E14"/>
        <s v="E15"/>
        <s v="E16"/>
        <s v="E20"/>
        <s v="E21"/>
        <s v="E22"/>
        <s v="E23"/>
        <s v="E24"/>
        <s v="E29"/>
        <s v="E30"/>
        <s v="E31"/>
        <s v="E32"/>
        <s v="E33"/>
        <s v="E34"/>
        <s v="E35"/>
        <s v="E36"/>
        <s v="E37"/>
        <s v="E38"/>
        <s v="E39"/>
        <s v="E40"/>
        <s v="E41"/>
        <s v="E42"/>
        <s v="E43"/>
        <s v="E44"/>
        <s v="E45"/>
        <s v="E46"/>
        <s v="E47"/>
        <s v="E48"/>
        <s v="E49"/>
        <s v="F10"/>
        <s v="F11"/>
        <s v="F20"/>
        <s v="F21"/>
        <s v="F31"/>
        <s v="F32"/>
        <s v="F33"/>
        <s v="F40"/>
        <s v="F42"/>
        <s v="F43"/>
        <s v="F44"/>
        <s v="H10"/>
        <s v="H11"/>
        <s v="H20"/>
        <s v="H21"/>
        <s v="H22"/>
        <s v="H23"/>
        <s v="H30"/>
        <s v="H31"/>
        <s v="H32"/>
        <s v="H33"/>
        <s v="H40"/>
        <s v="H41"/>
        <s v="H42"/>
        <s v="H43"/>
        <s v="H50"/>
        <s v="H51"/>
        <s v="H52"/>
        <s v="H53"/>
        <s v="J10"/>
        <s v="J20"/>
        <s v="J21"/>
        <s v="J22"/>
        <s v="J30"/>
        <s v="J31"/>
        <s v="J40"/>
        <s v="J41"/>
        <s v="J42"/>
        <s v="K10"/>
        <s v="K11"/>
        <s v="K12"/>
        <s v="K13"/>
        <s v="K14"/>
        <s v="K20"/>
        <s v="K21"/>
        <s v="K22"/>
        <s v="K23"/>
        <s v="K24"/>
        <s v="K25"/>
        <s v="K26"/>
        <s v="K27"/>
        <s v="K28"/>
        <s v="K29"/>
        <s v="K30"/>
        <s v="K31"/>
        <s v="K40"/>
        <s v="K41"/>
        <s v="K42"/>
        <s v="K43"/>
        <s v="K44"/>
        <s v="K45"/>
        <s v="K46"/>
        <s v="K47"/>
        <s v="K48"/>
        <s v="K49"/>
        <s v="K50"/>
        <s v="K51"/>
        <s v="K52"/>
        <s v="K53"/>
        <s v="K54"/>
        <s v="K55"/>
        <s v="K56"/>
        <s v="L19"/>
        <s v="L20"/>
        <s v="L21"/>
        <s v="L22"/>
        <s v="L30"/>
        <s v="L31"/>
        <s v="L32"/>
        <s v="L40"/>
        <s v="L41"/>
        <s v="L42"/>
        <s v="M10"/>
        <s v="M11"/>
        <s v="M20"/>
        <s v="M21"/>
        <s v="M22"/>
        <s v="M23"/>
        <s v="M24"/>
        <s v="M25"/>
        <s v="M26"/>
        <s v="M30"/>
        <s v="M31"/>
        <s v="M32"/>
        <s v="M40"/>
        <s v="M41"/>
        <s v="M42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25"/>
        <s v="N26"/>
        <s v="N27"/>
        <s v="N28"/>
        <s v="N30"/>
        <s v="N31"/>
        <s v="N32"/>
        <s v="N33"/>
        <s v="N34"/>
        <s v="N35"/>
        <s v="N36"/>
        <s v="N37"/>
        <s v="N38"/>
        <s v="N40"/>
        <s v="N41"/>
        <s v="N42"/>
        <s v="N43"/>
        <s v="N44"/>
        <s v="N45"/>
        <s v="N46"/>
        <s v="N47"/>
        <s v="N50"/>
        <s v="N51"/>
        <s v="N52"/>
        <s v="N53"/>
        <s v="N54"/>
        <s v="N55"/>
        <s v="N56"/>
        <s v="N57"/>
        <s v="P10"/>
        <s v="P11"/>
        <s v="P12"/>
        <s v="P13"/>
        <s v="P14"/>
        <s v="P15"/>
        <s v="P16"/>
        <s v="P17"/>
        <s v="P18"/>
        <s v="P19"/>
        <s v="P20"/>
        <s v="P21"/>
        <s v="P22"/>
        <s v="P23"/>
        <s v="P24"/>
        <s v="P25"/>
        <s v="P26"/>
        <s v="Q10"/>
        <s v="Q11"/>
        <s v="Q12"/>
        <s v="Q13"/>
        <s v="Q14"/>
        <s v="Q15"/>
        <s v="Q20"/>
        <s v="Q21"/>
        <s v="Q22"/>
        <s v="Q30"/>
        <s v="Q31"/>
        <s v="Q32"/>
        <s v="Q33"/>
        <s v="Q40"/>
        <s v="Q41"/>
        <s v="Q42"/>
        <s v="Q43"/>
        <s v="Q44"/>
        <s v="R10"/>
        <s v="R11"/>
        <s v="R12"/>
        <s v="R13"/>
        <s v="R14"/>
        <s v="R15"/>
        <s v="R16"/>
        <s v="R17"/>
        <s v="R18"/>
        <s v="S20"/>
        <s v="S24"/>
        <s v="W70"/>
        <s v="W71"/>
        <s v="W80"/>
        <s v="W81"/>
        <s v="W82"/>
        <s v="X10"/>
        <s v="X11"/>
        <s v="X20"/>
        <s v="X30"/>
        <s v="Y10"/>
        <s v="Y11"/>
        <s v="Y12"/>
        <s v="Y13"/>
        <s v="Y20"/>
        <s v="Y21"/>
        <s v="Y30"/>
        <s v="Y32"/>
        <s v="Y33"/>
        <s v="Z10"/>
      </sharedItems>
    </cacheField>
    <cacheField name=" " numFmtId="0">
      <sharedItems containsBlank="1">
        <m/>
        <s v="N"/>
        <s v="N "/>
        <s v="L"/>
      </sharedItems>
    </cacheField>
    <cacheField name="Produktname-im-Laden" numFmtId="0">
      <sharedItems>
        <s v="Gemüseabo Gross"/>
        <s v="Gemüseabo Klein"/>
        <s v="Bund Spargeln"/>
        <s v="Früchteabo"/>
        <s v="Erdbeeren"/>
        <s v="Mangos"/>
        <s v="Beeren"/>
        <s v="Aprikosen Klasse A"/>
        <s v="Aprikosen Klasse B"/>
        <s v="Melone"/>
        <s v="Eier"/>
        <s v="Sonnwendlig Alkoholfrei"/>
        <s v="Lola IPA Alkoholfrei"/>
        <s v="Vivi Kola"/>
        <s v="Zobo Sorell"/>
        <s v="Phil's Eistee - delist"/>
        <s v="Ginger Beer"/>
        <s v="Aqua Monaco Tonic"/>
        <s v="Bier Paul 01"/>
        <s v="Oerliker Bier"/>
        <s v="Amboss Amber"/>
        <s v="LOG-OUT&amp;LIVE"/>
        <s v="Seebueb Fräche Siech hell"/>
        <s v="Appenzeller Naturperle"/>
        <s v="Wädi Bräu hell"/>
        <s v="Another Galaxy double dry"/>
        <s v="Weisswein La Colombe"/>
        <s v="Rotwein Saint Estève Grande Réserve"/>
        <s v="Rotwein Mundo de Yuntero Tinto"/>
        <s v="Sgàjo Prosecco"/>
        <s v="Rosé - Château Saint Estève"/>
        <s v="Vollmilch"/>
        <s v="Milch Drink"/>
        <s v="Nature Joghurt"/>
        <s v="Joghurt Nature laktosefrei"/>
        <s v="Butter"/>
        <s v="Kokos Joghurt"/>
        <s v="freies Joghurt klein"/>
        <s v="Vollrahm"/>
        <s v="Sauer Halbrahm"/>
        <s v="Crème Fraîche"/>
        <s v="Magerquark"/>
        <s v="Soya Cuisine Rahm"/>
        <s v="Hüttenkäse"/>
        <s v="Frischkäse California Doppel"/>
        <s v="Tomme"/>
        <s v="Weichkäse Nr.2"/>
        <s v="Greyezer AOP"/>
        <s v="Parmesan"/>
        <s v="Hartkäse Nr. 3"/>
        <s v="Reibkäse"/>
        <s v="Doppel-Mozzarella"/>
        <s v="Hefe frisch"/>
        <s v="Seidentofu"/>
        <s v="Blätterteig Dinkel ausgewallt"/>
        <s v="Blätterteig Weizen ausgewallt"/>
        <s v="Tofu Nature"/>
        <s v="Tofu-Gemüsemedaillons - delist"/>
        <s v="Hefe frisch 500g"/>
        <s v="Bratkäse Provençal"/>
        <s v="Indian Paneer Nature"/>
        <s v="Alpkäse Haslital rezent"/>
        <s v="Alpkäse Haslital mild"/>
        <s v="Feta"/>
        <s v="Planted.chicken mariniert"/>
        <s v="Planted.chicken "/>
        <s v="TK Erbsen"/>
        <s v="TK Spinat"/>
        <s v="Ravioli 1"/>
        <s v="Ravioli 2"/>
        <s v="Wiedikerli / Zwickerli"/>
        <s v="Gasparini Lutscher"/>
        <s v="Hibis Kuss"/>
        <s v="Sorbetto Glace"/>
        <s v="Sorbetto Glace gross (0.5 Ltr.)"/>
        <s v="Passata"/>
        <s v="Pelati"/>
        <s v="Orecchiette"/>
        <s v="Penne"/>
        <s v="Penne Vollkorn"/>
        <s v="Strozzapreti"/>
        <s v="Lasagne ohne Ei"/>
        <s v="Spaghetti Vollkorn"/>
        <s v="Spaghetti"/>
        <s v="Fusilli / Farfalle "/>
        <s v="Sugo al Basilico"/>
        <s v="Pesto gross"/>
        <s v="Pesto klein"/>
        <s v="Pesto rosso"/>
        <s v="Tagliatelle"/>
        <s v="Tagliatelle piccante"/>
        <s v="Tagliatelle nero di seppia"/>
        <s v="Rigatoni"/>
        <s v="Kichererbsen trocken"/>
        <s v="Langkorn Reis"/>
        <s v="Risotto Carnaroli"/>
        <s v="Bio Risotto Carnaroli"/>
        <s v="Vollkornreis Casina Belvedere"/>
        <s v="Basmati Reis"/>
        <s v="Grüne Linsen"/>
        <s v="Linsen braun"/>
        <s v="Rote Linsen"/>
        <s v="Atlantik Meersalz fein"/>
        <s v="Safran gemahlen"/>
        <s v="Sesammus Tahin"/>
        <s v="Getrocknete Steinpilze"/>
        <s v="Sesam"/>
        <s v="Oregano"/>
        <s v="Basilikum"/>
        <s v="Cassia Zimt"/>
        <s v="Paprika edelsüss"/>
        <s v="Rosmarin"/>
        <s v="Lorbeerblätter"/>
        <s v="Schwarzer Pfeffer ganz"/>
        <s v="Schwarzer Pfeffer gemahlen"/>
        <s v="Kräuter der Provence"/>
        <s v="Curry mild Streudose"/>
        <s v="Herbamare"/>
        <s v="Gemüse Bouillon Paste"/>
        <s v="Sonnenblumenöl"/>
        <s v="Olivenöl Extra Vergine"/>
        <s v="Mayonnaise"/>
        <s v="Senf mild"/>
        <s v="Senf körnig"/>
        <s v="Tomatenmark"/>
        <s v="Ketchup"/>
        <s v="Kokosmilch extra"/>
        <s v="Kokosöl nativ"/>
        <s v="Rapsöl"/>
        <s v="Balsamico bianco Condimento"/>
        <s v="Aceto Balsamico di Modena IGP"/>
        <s v="Weissweinessig"/>
        <s v="Apfelessig"/>
        <s v="Soja-Sauce Tamari"/>
        <s v="Olivenöl Extra Vergine 5L"/>
        <s v="Olivenöl Bon Sol &quot;extra virgen&quot; "/>
        <s v="Ab ins Glas salzig"/>
        <s v="Gewürzgurken ganz"/>
        <s v="Zuckermais"/>
        <s v="Kichererbsen gekocht"/>
        <s v="Couscous"/>
        <s v="Mais-Paniermehl"/>
        <s v="Apfelmus"/>
        <s v="Polenta Mittel"/>
        <s v="Quinoa"/>
        <s v="Goldhirse"/>
        <s v="Tortillachips Blue Corn"/>
        <s v="Nature Chips Kristallsalz"/>
        <s v="Sonnenblumenkerne"/>
        <s v="Pinienkerne "/>
        <s v="Oliven Grün"/>
        <s v="Gemischte Oliven"/>
        <s v="Kapern"/>
        <s v="Olivenpaste grün"/>
        <s v="Kernenmischung"/>
        <s v="Mandeln braun geröst/gesalz."/>
        <s v="Flûtes nature"/>
        <s v="Cracker Sesam-Rosmarin"/>
        <s v="Kichererbsen-Chips Rosmarin"/>
        <s v="Kichererbsen-Chips Paprika"/>
        <s v="Alpenkräuter Chips"/>
        <s v="Haselnüsse ganz"/>
        <s v="Mandeln braun"/>
        <s v="Aprikosen Malatya ganz"/>
        <s v="Sultaninen"/>
        <s v="Apfelringe geschält"/>
        <s v="Mandeln gemahlen"/>
        <s v="Haselnüsse gemahlen"/>
        <s v="Cashewkerne"/>
        <s v="Getrocknete Pflaumen"/>
        <s v="Dörrbirnen"/>
        <s v="Haferflocken fein"/>
        <s v="Huusmüesli "/>
        <s v="Knuspermüsli Classic "/>
        <s v="Knuspermüsli Choco"/>
        <s v="Datteln "/>
        <s v="Papaya Streifen"/>
        <s v="Baumnusskerne"/>
        <s v="Pekannüsse"/>
        <s v="Cerealien Zimt Gedöns"/>
        <s v="Kaffee Irlanda Créma Bohnen"/>
        <s v="Kaffee Irlanda Espresso Bohnen"/>
        <s v="Kaffee Antigua Queen"/>
        <s v="Kaffee Bonga Bonga"/>
        <s v="Kaffee Buna Harrari"/>
        <s v="Kaffee Gandhi Pur"/>
        <s v="Kaffee La Bomba"/>
        <s v="Kaffee Togo Pogo"/>
        <s v="Kaffee Samba Do Brasil"/>
        <s v="Kaffee Calabria"/>
        <s v="Kaffee Irlanda Espresso gem."/>
        <s v="Kaffee Irlanda Créma gem."/>
        <s v="Verveine-Eisenkraut"/>
        <s v="Pfefferminze"/>
        <s v="Kamille"/>
        <s v="Schwarztee"/>
        <s v="Grüntee Jasmin lose"/>
        <s v="Hagebutte Hibiskus"/>
        <s v="Erdnussbutter"/>
        <s v="Honig gross"/>
        <s v="Honig klein"/>
        <s v="Konfitüre Erdbeer"/>
        <s v="Konfitüre Himbeer"/>
        <s v="Konfitüre Aprikose"/>
        <s v="Mandelmus"/>
        <s v="Ab ins Glas süss"/>
        <s v="Schoggi Mandeln"/>
        <s v="UrDinkel-Cantucci"/>
        <s v="Schokolade 70% Edelbitter"/>
        <s v="Schokolade 41% Vollmilch"/>
        <s v="Schokolade 35% Vollmilch vegan Haselnuss"/>
        <s v="Frollini Kakaokekse "/>
        <s v="Schokolade Blanc"/>
        <s v="Schokolade Garçoa Sronko / Curimaná"/>
        <s v="Schokolade Garçoa Idukki / Chulucanas"/>
        <s v="Schokolade La Flor"/>
        <s v="Knäckebrot"/>
        <s v="Amaranth Mais-Waffeln Meersalz"/>
        <s v="Reiswaffeln mit Salz"/>
        <s v="Dinkel Zwieback ungesüsst"/>
        <s v="Dinkel Cracker mit Sesam"/>
        <s v="Mandorle Pralinate"/>
        <s v="Getrocknete Bananen"/>
        <s v="Dinkelruchmehl"/>
        <s v="Haushaltmehl (Ruchmehl)"/>
        <s v="Weissmehl"/>
        <s v="Roggen-Vollkornmehl"/>
        <s v="Vierkorn-Vollkornmehl"/>
        <s v="Backhefe"/>
        <s v="Zucker Rohrohr"/>
        <s v="Zucker weiss"/>
        <s v="Ahornsirup"/>
        <s v="Reis Drink Vollreis"/>
        <s v="Soja Drink Mandeln"/>
        <s v="Hafer Drink"/>
        <s v="UHT Milch"/>
        <s v="Süssmost"/>
        <s v="Orangensaft Solas"/>
        <s v="Sirup Himbeere"/>
        <s v="Sirup Holunderblüten"/>
        <s v="Aprikosen- und Birnensaft"/>
        <s v="Salami aus der Toscana"/>
        <s v="Mikas Stadtjaegerli"/>
        <s v="Mikas Stadtjaeger"/>
        <s v="Ruchmehl 5kg - delist"/>
        <s v="Weiss-/Zopfmehl"/>
        <s v="Dinkel Vollkornmehl"/>
        <s v="Knöpflimehl"/>
        <s v="Halbweissmehl"/>
        <s v="Ruchmehl"/>
        <s v="Quetschmus "/>
        <s v="Folgemilch 2"/>
        <s v="Haushaltpapier"/>
        <s v="Toilettenpapier"/>
        <s v="Papiertaschentücher"/>
        <s v="Pflegetücher Baby"/>
        <s v="Züri-Sack 35 L "/>
        <s v="Held Colorwaschmittel"/>
        <s v="Olivenwaschmittel Wolle/Seide"/>
        <s v="Held Geschirrspülpulver"/>
        <s v="Held ecover Spülmaschinen Tabs"/>
        <s v="Zahncreme fluoridfrei Complete Care"/>
        <s v="Kinder Zahncreme Fluoridfrei"/>
        <s v="Zahncreme Complete Care"/>
        <s v="COSLYS Zahngel Kinder Erdbeer"/>
        <s v="Handseife Citrus, Pumpspender"/>
        <s v="Handseife Citrus, Nachfüllen"/>
        <s v="Held Handspülmittel Zitrone &amp; Aloe Vera"/>
        <s v="Geschirrspülmittel sensitiv"/>
        <s v="WC-Reiniger Zeder-Citronella"/>
        <s v="Freibetrag"/>
      </sharedItems>
    </cacheField>
    <cacheField name="Hauptkategorie" numFmtId="0">
      <sharedItems containsBlank="1">
        <s v="01-Vorderer Teil"/>
        <m/>
        <s v="02-Erstes Abteil"/>
        <s v="03-Zweites Abteil"/>
        <s v="04-Kleiner Raum"/>
      </sharedItems>
    </cacheField>
    <cacheField name="Unterkategorien" numFmtId="0">
      <sharedItems containsBlank="1">
        <s v="Frischwarenabo"/>
        <m/>
        <s v="Eier"/>
        <s v="Getränke"/>
        <s v="Bier"/>
        <s v="Wein"/>
        <s v="Milchprodukte"/>
        <s v="Teig"/>
        <s v="Tofu"/>
        <s v="Tiefkühler"/>
        <s v="Tomatenprodukte/Saucen"/>
        <s v="Teigwaren"/>
        <s v="Reis, Linsen, Bohnen &amp; Getreide"/>
        <s v="Gewürze"/>
        <s v="Öle/Fette/Essig"/>
        <s v="Eingemachtes"/>
        <s v="Chips &amp; Snacks"/>
        <s v="Kernen"/>
        <s v="Antipasti"/>
        <s v="Trockenfrüchte/Nüsse"/>
        <s v="Frühstückscerealien"/>
        <s v="Kaffee/Kaffeealternativen"/>
        <s v="Tee"/>
        <s v="Brotaufstriche"/>
        <s v="Schokolade und Süssigkeiten"/>
        <s v="Brot &amp; Backwaren"/>
        <s v="Milch &amp; Milchersatz"/>
        <s v="Fruchtsäfte"/>
        <s v="Sirup:"/>
        <s v="Trockenfleisch"/>
        <s v="Kinder"/>
        <s v="Haushalt"/>
        <s v="Naturkosmetik"/>
      </sharedItems>
    </cacheField>
    <cacheField name="Produktname-beim-Lieferanten" numFmtId="0">
      <sharedItems containsBlank="1">
        <s v="Gemüseabo Gross"/>
        <s v="Gemüseabo Klein"/>
        <s v="Bund Spargeln"/>
        <s v="Früchteabo"/>
        <s v="Erdbeeren"/>
        <s v="Mangos"/>
        <s v="Johannisbeeren"/>
        <s v="Aprikosen Klasse A"/>
        <s v="Aprikosen Klasse B"/>
        <m/>
        <s v="Eier"/>
        <s v="Appenzeller"/>
        <s v="Lola Cola"/>
        <s v="Vivi Kola"/>
        <s v="Zobo Sorell"/>
        <s v="Phil's Eistee"/>
        <s v="Swiss Mountain Spring Ginger Beer"/>
        <s v="Aqua Monaco Tonic"/>
        <s v="Bier Paul 01"/>
        <s v="Oerliker Bier"/>
        <s v="Bier Amboss Amber"/>
        <s v="LOG-OUT&amp;LIVE"/>
        <s v="Seebueb Fräche Siech hell"/>
        <s v="Bier Appenzeller Naturperle"/>
        <s v="Bier Wädi Bräu hell"/>
        <s v="S&amp;A Brewing Another Galaxy Double Dry Hopped IPA Galaxy &amp; Citra 7.3%"/>
        <s v="Weisswein La Colombe"/>
        <s v="Rotwein Saint Estève Grande Réserve"/>
        <s v="Rotwein Mundo de Yuntero Tinto"/>
        <s v="Sgàjo Prosecco Treviso DOC"/>
        <s v="Château Saint Estève AOC Tradtition Rosé"/>
        <s v="Vollmilch"/>
        <s v="Milch Drink"/>
        <s v="Nature Joghurt"/>
        <s v="Joghurt Nature laktosefrei"/>
        <s v="Butter"/>
        <s v="Vegan Nature Alternative zu Jogurt"/>
        <s v="freies Joghurt klein"/>
        <s v="Rahm"/>
        <s v="Sauer Halbrahm"/>
        <s v="Crème Fraîche"/>
        <s v="Magerquark"/>
        <s v="Soya Cuisine Rahm"/>
        <s v="Hüttenkäse"/>
        <s v="Frischkäse California Doppel"/>
        <s v="Tomme"/>
        <s v="Weichkäse Nr.2"/>
        <s v="Greyezer mild AOP"/>
        <s v="La Villa Bio Parmigiano Reggiano"/>
        <s v="Züger Bio Reibkäse"/>
        <s v="Mozzarella Kugel"/>
        <s v="Hefe frisch"/>
        <s v="Seidentofu"/>
        <s v="Tofu"/>
        <s v="Tofu-Gemüsemedaillons"/>
        <s v="Bratkäse Provençal"/>
        <s v="Indian Paneer Nature"/>
        <s v="Alpkäse Haslital rezent"/>
        <s v="Alpkäse Haslital mild"/>
        <s v="Feta "/>
        <s v="planted.chicken mit HILTL Güggeli Marinade"/>
        <s v="planted.chicken"/>
        <s v="TK Erbsen sehr fein"/>
        <s v="TK Spinat Blatt"/>
        <s v="Ravioli"/>
        <s v="Wiediker"/>
        <s v="Gasparini Lutscher"/>
        <s v="Glacé Stängeli Hibis Kuss"/>
        <s v="Sorbetto Ice Cream &amp; Sorbet"/>
        <s v="Passata"/>
        <s v="Pelati"/>
        <s v="Orecchiette hell"/>
        <s v="Penne hell"/>
        <s v="Penne Vollkorn"/>
        <s v="Strozzapreti 500g"/>
        <s v="Lasagne ohne Ei"/>
        <s v="Spaghetti Vollkorn"/>
        <s v="Spaghetti hell"/>
        <s v="Fusilli hell"/>
        <s v="Sugo al Basilico"/>
        <s v="Pesto Genovese con noci"/>
        <s v="Pesto alla genovese"/>
        <s v="Pesto rosso - Condimento"/>
        <s v="Nudeln breit hell 10mm"/>
        <s v="Tagliatelle piccante 500g"/>
        <s v="Tagliatelle nero di seppia 500g"/>
        <s v="Rigatoni 500g"/>
        <s v="Kichererbsen"/>
        <s v="Reis Parboiled weiss Langk."/>
        <s v="Riso Carnaroli"/>
        <s v="Bio Risottoreis Carnaroli Italien"/>
        <s v="Vollkornreis Casina Belvedere"/>
        <s v="Reis Basmati weiss"/>
        <s v="Linsen grün"/>
        <s v="Linsen braun"/>
        <s v="Linsen rot"/>
        <s v="Atlantik Meersalz fein"/>
        <s v="Safran gemahlen"/>
        <s v="Sesammus Tahin"/>
        <s v="Funghi Porcini Secchi"/>
        <s v="Sesame"/>
        <s v="Oregano"/>
        <s v="Basillikum"/>
        <s v="Zimt Ceylon gemahlen"/>
        <s v="Paprika edelsüss"/>
        <s v="Rosmarin, geschnitten"/>
        <s v="Lorbeerblätter"/>
        <s v="Pfeffer schwarz ganz"/>
        <s v="Pfeffer schwarz gemahlen"/>
        <s v="Kräuter der Provence"/>
        <s v="Curry mild Streudose"/>
        <s v="Herbamare (Salat &amp; Gemüse)"/>
        <s v="Gemüse Bouillon Paste"/>
        <s v="Sonnenblumenöl"/>
        <s v="Olio d'Oliva extra vergine"/>
        <s v="Mayonnaise"/>
        <s v="Senf mild"/>
        <s v="Senf körnig"/>
        <s v="Tomatenmark 22 %"/>
        <s v="Ketchup Tomate"/>
        <s v="Kokosmilch extra"/>
        <s v="Kokosöl nativ"/>
        <s v="Rapsöl"/>
        <s v="Balsamico bianco Condimento &quot;SUPERIORE&quot;"/>
        <s v="Aceto Balsamico di Modena IGP &quot;SUPERIORE&quot;"/>
        <s v="Weinessig weiss"/>
        <s v="Apfelessig"/>
        <s v="Soja-Sauce Tamari"/>
        <s v="Bon Sol Olivenöl &quot;extra virgen&quot;"/>
        <s v="Ab ins Glas salzig"/>
        <s v="Gewürzgurken ganz"/>
        <s v="Zuckermais"/>
        <s v="Kichererbsen gekocht"/>
        <s v="Couscous"/>
        <s v="Mais-Paniermehl"/>
        <s v="Apfelmus mit Apfeldicksaft"/>
        <s v="Maisgriess mittel"/>
        <s v="Quinoa weiss"/>
        <s v="Goldhirse"/>
        <s v="Bio Tortillachips Blue Corn"/>
        <s v="Chips Alpensalz"/>
        <s v="Sonnenblumenkerne Europa"/>
        <s v="Pinienkerne"/>
        <s v="Olive verdi di Salamoia (Lake)"/>
        <s v="Olive miste"/>
        <s v="Kapern"/>
        <s v="Olivenpaste grün"/>
        <s v="Kernenmischung"/>
        <s v="Mandeln braun geröst/gesalz."/>
        <s v="Flûtes nature"/>
        <s v="Cracker Sesam-Rosmarin"/>
        <s v="Kichererbsen-Chips Rosmarin"/>
        <s v="Kichererbsen-Chips Paprika"/>
        <s v="Bio Kartoffelchips Schweizer Alpenkräuter"/>
        <s v="Haselnüsse ganz"/>
        <s v="Mandeln braun"/>
        <s v="Aprikosen Malatya ganz"/>
        <s v="Sultaninen"/>
        <s v="Apfelringe geschält"/>
        <s v="Mandeln gemahlen"/>
        <s v="Haselnüsse gemahlen"/>
        <s v="Cashewkerne"/>
        <s v="Bio Pflaumen getrocknet ohne Stein 200g"/>
        <s v="Bio Dörrbirnen 200 g aus dem Freiamt"/>
        <s v="Haferflocken fein"/>
        <s v="Huusmüesli "/>
        <s v="Knuspermüsli Classic "/>
        <s v="Knuspermüsli Choco&amp;Amaranth"/>
        <s v="Bio Datteln entsteint Deglet Nour"/>
        <s v="Bio Papaya Streifen"/>
        <s v="Bio Baumnusskerne halbe"/>
        <s v="Bio Pekannüsse wild 120g"/>
        <s v="Cerealien Zimt Gedöns"/>
        <s v="Kaffee Irlanda Créma Bohnen"/>
        <s v="Kaffee Irlanda Espresso Bohn"/>
        <s v="Kaffee Antigua Queen"/>
        <s v="Kaffee Bonga Bonga"/>
        <s v="Kaffee Buna Harrari"/>
        <s v="Kaffee Gandhi Pur"/>
        <s v="Kaffee La Bomba"/>
        <s v="Kaffee Togo Pogo"/>
        <s v="Kaffee Samba Do Brasil"/>
        <s v="Kaffee Calabria"/>
        <s v="Kaffee Irlanda Espresso gem."/>
        <s v="Kaffee Irlanda Créma gem."/>
        <s v="Alpentee Eisenkraut"/>
        <s v="Alpentee Pfefferminze"/>
        <s v="Alpentee Kamille"/>
        <s v="Schwarztee English Breakfast"/>
        <s v="Grüntee Jasmin lose"/>
        <s v="Tee Hagebutte Hibiskus"/>
        <s v="Pâte d'Arachide"/>
        <s v="Honig"/>
        <s v="Konfitüre Erdbeer"/>
        <s v="Konfitüre Himbeer"/>
        <s v="Konfitüre Aprikose"/>
        <s v="Mandelmus"/>
        <s v="Ab ins Glas süss"/>
        <s v="Mandorle tartufate ricoperte"/>
        <s v="UrDinkel-Cantucci"/>
        <s v="Schokolade 70% Edelbitter"/>
        <s v="Schokolade 41% Vollmilch"/>
        <s v="Schok. 35% Vollmilch vegan Haselnuss"/>
        <s v="Frollini Kakaokekse mit Kakaobohnensplitter"/>
        <s v="Schokolade Blanc"/>
        <s v="Garçoa Sronko / Curimaná"/>
        <s v="Garçoa Idukki / Chulucanas"/>
        <s v="Schokolade La Flor"/>
        <s v="Knäckebrot Vollkorn Delikate"/>
        <s v="Amaranth Mais-Waffeln Meersalz"/>
        <s v="Reiswaffeln mit Salz"/>
        <s v="Dinkel Zwieback ungesüsst"/>
        <s v="Dinkel Cracker mit Sesam"/>
        <s v="Mandorle Pralinate"/>
        <s v="Getrocknete Bananen"/>
        <s v="Dinkelruchmehl"/>
        <s v="Haushaltmehl (Ruchmehl)"/>
        <s v="Mehl Weizen Weiss"/>
        <s v="Backhefe glutenfrei"/>
        <s v="Zucker Rohrohr Spez.light"/>
        <s v="Zucker weiss"/>
        <s v="Ahornsirup Grad A hell"/>
        <s v="Reis Drink Vollreis"/>
        <s v="Soja Drink Mandeln"/>
        <s v="Hafer Drink"/>
        <s v="UHT Milch BIO"/>
        <s v="Süssmost"/>
        <s v="Orangensaft Solas"/>
        <s v="Sirup Himbeere"/>
        <s v="Sirup Holunderblüten"/>
        <s v="Genovas Succo di Albicocca Biologico"/>
        <s v="SALAMI BIO AUS DER TOSCANA"/>
        <s v="Mikas Stadtjaegerli"/>
        <s v="Mikas Stadtjaeger"/>
        <s v="Haushalt-Ruchmehl spezial"/>
        <s v="Bio Weissmehl Typ 400"/>
        <s v="Bio Dinkelvollkorn &quot;Knospe&quot;"/>
        <s v="Knöpflimehl"/>
        <s v="Bio Halbweissmhel"/>
        <s v="Bio Ruchmehl"/>
        <s v="Quetschmus &quot;Dino Date&quot;"/>
        <s v="Folgemilch 2"/>
        <s v="Haushaltpapier"/>
        <s v="Toilettenpapier"/>
        <s v="Papiertaschentücher"/>
        <s v="Pflegetücher Baby (Bio Babyfeuchttücher)"/>
        <s v="Gebühren Kehrrichtsäcke"/>
        <s v="Held Colorwaschmittel Konzentrat 850ml"/>
        <s v="Olivenwaschmittel Wolle/Seide"/>
        <s v="Held Geschirrspülpulver"/>
        <s v="Held ecover Spülmaschinen Tabs"/>
        <s v="Zahncreme fluoridfrei Complete Care"/>
        <s v="Zahncreme KIDS Fluoridfrei"/>
        <s v="Zahncreme Complete Care"/>
        <s v="COSLYS Zahngel Kinder Erdbeer"/>
        <s v="Handseife Citrus, Pumpspender"/>
        <s v="Handseife Citrus Bidon"/>
        <s v="Hand-Spülmittel Zitrone &amp; Aloe Vera 950 ml"/>
        <s v="Geschirrspülmittel sensitiv,Nachfüllflasche"/>
        <s v="WC-Reiniger Zeder-Citronella"/>
      </sharedItems>
    </cacheField>
    <cacheField name="Lieferant" numFmtId="0">
      <sharedItems containsBlank="1">
        <s v="Marc"/>
        <s v="Biovelo"/>
        <s v="Biopartner"/>
        <s v="Picobio"/>
        <s v="Gebana"/>
        <s v="Neues Food Depot"/>
        <m/>
        <s v="Intercomestibles"/>
        <s v="Sinan"/>
        <s v="Brauerei Oerlikon"/>
        <s v="Maria Bühler Weine"/>
        <s v="unterschiedlich"/>
        <s v="Antoine"/>
        <s v="planted"/>
        <s v="Pastasy"/>
        <s v="Metzgerei Keller"/>
        <s v="Lena"/>
        <s v="Terra Verde "/>
        <s v="Genovas"/>
        <s v="Mahler &amp; Co"/>
        <s v="Bon Sol"/>
        <s v="Ab ins Glas"/>
        <s v="Henauer"/>
        <s v="Boris mit Velo"/>
        <s v="Christian &amp; Beat Stiefel"/>
        <s v="Alfred Spaltenstein"/>
        <s v="Terra Verde"/>
        <s v="Garçoa"/>
        <s v="La Flor"/>
        <s v="Mikas"/>
        <s v="Alessandra"/>
        <s v="Josephine"/>
      </sharedItems>
    </cacheField>
    <cacheField name="Produzent" numFmtId="0">
      <sharedItems containsBlank="1">
        <s v="Gut Steinmaur"/>
        <s v="Diverse"/>
        <m/>
        <s v="Gebana"/>
        <s v="Hosberg"/>
        <s v="Brauerei Locher"/>
        <s v="Lola Cola"/>
        <s v="Vivi Kola"/>
        <s v="Zobo"/>
        <s v="Phil"/>
        <s v="Swiss Mountain Spring"/>
        <s v="Aqua Monaco"/>
        <s v="Bier Paul"/>
        <s v="Brauerei Oerlikon"/>
        <s v="Amboss"/>
        <s v="whitefrontier"/>
        <s v="seebueb"/>
        <s v="Wädi-Brau-Huus AG"/>
        <s v="S&amp;A Brewing"/>
        <s v="Paccot Domaine La Colombe"/>
        <s v="Marc Français"/>
        <s v="Bodegas Yuntero"/>
        <s v="Perlage Winery"/>
        <s v="Château Saint Estève d'Uchaux"/>
        <s v="Höhn Hirzel"/>
        <s v="Biomilk"/>
        <s v="Sennerei Bachtel"/>
        <s v="Molkerei Biedermann"/>
        <s v="Provamel"/>
        <s v="Oema"/>
        <s v="L'Aubier"/>
        <s v="unterschiedlich"/>
        <s v="Intercheese"/>
        <s v="La Villa"/>
        <s v="Züger"/>
        <s v="Hefe Schweiz (TG)"/>
        <s v="Taifun"/>
        <s v="Noppa"/>
        <s v="Stephan Bohnenblust"/>
        <s v="bio-verde"/>
        <s v="planted"/>
        <s v="Pastasy"/>
        <s v="Metzgerei Keller"/>
        <s v="Gasparini"/>
        <s v="Luna Llena"/>
        <s v="Sorbetto"/>
        <s v="Terra Verde"/>
        <s v="Rispoli"/>
        <s v="Iris (IT)"/>
        <s v="Genovas"/>
        <s v="Alce nero"/>
        <s v="La Martina (ZH)"/>
        <s v="Mahler &amp; Co"/>
        <s v="Vanadis"/>
        <s v="Agricola Belvedere"/>
        <s v="Naturata"/>
        <s v="Erboristi Lendi"/>
        <s v="Jean Hervé"/>
        <s v="Tamneere"/>
        <s v="Sonnentor"/>
        <s v="A. Vogel"/>
        <s v="Morga"/>
        <s v="Biofarm"/>
        <s v="Terra Verde "/>
        <s v="Gautschi"/>
        <s v="byodo"/>
        <s v="Rapunzel"/>
        <s v="Morgenland (DE)"/>
        <s v="Bio Planète"/>
        <s v="Soyana"/>
        <s v="Bon Sol"/>
        <s v="Ab ins Glas"/>
        <s v="Schweizer"/>
        <s v="De Rit"/>
        <s v="Bauckhof"/>
        <s v="Biofarm "/>
        <s v="MiAdelita"/>
        <s v="Lisa's Chips"/>
        <s v="Bioverde"/>
        <s v="Mani"/>
        <s v="GeNüssli (AG)"/>
        <s v="Flufa"/>
        <s v="Ecor"/>
        <s v="Pico Bio (ZH)"/>
        <s v="Rebelicious"/>
        <s v="Henauer (ZH)"/>
        <s v="Kaffeepur"/>
        <s v="Grand St.Bernard (Rostal)"/>
        <s v="Lebensbaum"/>
        <s v="Christian &amp; Beat Stiefel"/>
        <s v="Alfred Spaltenstein"/>
        <s v="Haltbarmacherei (ZH)"/>
        <s v="Perl'amande"/>
        <s v="Schönenberger"/>
        <s v="Frollini"/>
        <s v="Amarru"/>
        <s v="Garçoa"/>
        <s v="La Flor"/>
        <s v="Schnitzer"/>
        <s v="Vuna GmbH"/>
        <s v="Culinat"/>
        <s v="Ekkharthof (TG)"/>
        <s v="CH Zucker AG"/>
        <s v="Emmi"/>
        <s v="Brunner (ZH)"/>
        <s v="Claro Fair Trade"/>
        <s v="Mikas"/>
        <s v="Biopartner"/>
        <s v="Mühle Oberembrach"/>
        <s v="Holle Babyfood"/>
        <s v="Cartaseta"/>
        <s v="Satino Comfort"/>
        <s v="Wepa"/>
        <s v="Natracare"/>
        <s v="ERZ"/>
        <s v="held"/>
        <s v="Sonett"/>
        <s v="Lavera"/>
        <s v="COSLYS"/>
      </sharedItems>
    </cacheField>
    <cacheField name="Produzenten Webseite" numFmtId="0">
      <sharedItems containsBlank="1">
        <s v="www.mueller-steinmaur.ch/"/>
        <s v="www.biopartner.ch/de/"/>
        <m/>
        <s v="www.gebana.com"/>
        <s v="www.appenzellerbier.ch/de/home.html"/>
        <s v="www.lolacola.ch/"/>
        <s v="www.vivikola.ch/"/>
        <s v="www.zobo-getraenke.ch"/>
        <s v="www.eis-tee.ch/"/>
        <s v="www.swissmountainspring.ch"/>
        <s v="www.aquamonaco.com"/>
        <s v="www.bierpaul.ch/"/>
        <s v="www.brauerei-oerlikon.ch/"/>
        <s v="www.amboss.ch/"/>
        <s v="www.whitefrontier.ch"/>
        <s v="https://www.seebueb-bier.ch/"/>
        <s v="www.waedenswiler.ch/index.php/home.html"/>
        <s v="www.sandabrewing.ch/"/>
        <s v="www.lacolombe.ch/de/"/>
        <s v="www.saint-esteve.com/component/hikashop/millesime/13-grande-reserve-rouge-notre-recommandation-chateau-saint-esteve"/>
        <s v="www.yuntero.com/index.php/de/vinos-2/vinos-d-o/yuntero-tinto"/>
        <s v="www.perlagewines.com/index.php?lang=de"/>
        <s v="www.saint-esteve.com/"/>
        <s v="www.hoehn-hirzel.ch/"/>
        <s v="www.biomilk.ch/"/>
        <s v="www.sennerei-bachtel.ch/"/>
        <s v="www.biomolkerei.ch/de/"/>
        <s v="www.provamel.com/de"/>
        <s v="www.oema.de/"/>
        <s v="www.aubier.ch/de/home.html"/>
        <s v="www.intercheese.ch/de/produkte/schweiz/bio-kaese"/>
        <s v="www.lavillabio.it/parmigiano-reggiano/"/>
        <s v="www.frischkaese.ch/"/>
        <s v="www.hefe.ch/"/>
        <s v="www.taifun-tofu.de/"/>
        <s v="http://www.alporama.ch/gv2/get/get_SenntenDetail.asp?idSennten=496"/>
        <s v="www.planted.ch/"/>
        <s v="http://www.pastasy.ch/"/>
        <s v="metzgerei-keller.ch"/>
        <s v="https://www.gasparini.ch/"/>
        <s v="www.lunallena.ch/"/>
        <s v="https://www.sorbetto.ch/neptun/#angebot"/>
        <s v="www.terra-verde.ch/"/>
        <s v="www.conserverispoli.it/index.php?lang=en"/>
        <s v="www.irisbio.com/"/>
        <s v="www.genovas.ch"/>
        <s v="www.alcenero.com/de/prodotto/pesto-rosso-rotes-bio-pesto-130g/"/>
        <s v="www.mahlerundco.ch/"/>
        <s v="www.katalog.biopartner.ch/de/vanadis-risotto-reis-carnaroli-weiss-beutel-1-kg"/>
        <s v="www.naturata.de/"/>
        <s v="www.erboristi.ch/shop/"/>
        <s v="www.tamneere.com"/>
        <s v="www.sonnentor.com/de-at"/>
        <s v="www.avogel-company.ch/"/>
        <s v="www.morga.ch/"/>
        <s v="www.biofarm.ch/"/>
        <s v="www.saucen.ch/"/>
        <s v="https://www.byodo.de/index/"/>
        <s v="www.rapunzel.de/"/>
        <s v="www.morgenland.bio/"/>
        <s v="www.soyana.ch/"/>
        <s v="www.abinsglas.ch"/>
        <s v="www.derit.de/"/>
        <s v="www.bauckhof.de/"/>
        <s v="www.miadelita.ch/"/>
        <s v="www.lisaschips.de/"/>
        <s v="https://be-rebelicious.de/"/>
        <s v="www.henauer-kaffee.ch/"/>
        <s v="https://kaffeepur.ch/shop/kaffees/single-origin/antigua-queen/"/>
        <s v="https://kaffeepur.ch/shop/kaffees/single-origin/bonga-bonga/"/>
        <s v="https://kaffeepur.ch/shop/kaffees/single-origin/buna-harrari/"/>
        <s v="https://kaffeepur.ch/shop/kaffees/single-origin/gandhi-pur/"/>
        <s v="https://kaffeepur.ch/shop/kaffees/blends/la-bomba/"/>
        <s v="https://kaffeepur.ch/shop/kaffees/single-origin/togo-bogo/"/>
        <s v="https://kaffeepur.ch/shop/kaffees/single-origin/samba-do-brasil/"/>
        <s v="https://kaffeepur.ch/shop/kaffees/blends/calabria/"/>
        <s v="www.rostal.ch/de/willkommen/"/>
        <s v="www.lebensbaum.com/de"/>
        <s v="www.haltbarmacherei.ch/"/>
        <s v="www.schoenenberger-choco.ch/"/>
        <s v="www.garcoa.ch/"/>
        <s v="www.laflor.ch/"/>
        <s v="www.byodo.de"/>
        <s v="www.schnitzer.eu/"/>
        <s v="www.culinat.com/"/>
        <s v="www.ekkharthof.ch/"/>
        <s v="www.zucker.ch/"/>
        <s v="www.emmi.com"/>
        <s v="www.brunnermosterei.ch/"/>
        <s v="www.claro.ch/de/"/>
        <s v="www.mikas.ch/"/>
        <s v="www.holle.ch/"/>
        <s v="www.cartaseta.ch/"/>
        <s v="www.wepa.de/startseite.html"/>
        <s v="www.natracare.com/de/produkte/feuchttuecher/bio-babyfeuchttuecher/"/>
        <s v="www.ecover.com/ch-de/"/>
        <s v="www.sonett.eu/"/>
        <s v="www.lavera.de/"/>
        <s v="https://www.coslys.fr/eng/"/>
      </sharedItems>
    </cacheField>
    <cacheField name="Volumen" numFmtId="0">
      <sharedItems containsBlank="1">
        <s v="4-5 kg"/>
        <s v="2-3 kg"/>
        <s v="500g"/>
        <s v="3-4 kg"/>
        <m/>
        <s v="500gr"/>
        <s v="1kg"/>
        <s v="33 cl"/>
        <s v="33cl"/>
        <s v="27.5cl"/>
        <s v="2 dl"/>
        <s v="2.3 dl"/>
        <s v="3.3 dl"/>
        <s v="0.5 l"/>
        <s v="70 cl"/>
        <s v="75cl"/>
        <s v="1l"/>
        <s v="500ml"/>
        <s v="200g"/>
        <s v="375ml"/>
        <s v="180g"/>
        <s v="150g"/>
        <s v="100g"/>
        <s v="42g"/>
        <s v="400g"/>
        <s v="300g"/>
        <s v="2 x 80g"/>
        <s v="450g"/>
        <s v="4x80g"/>
        <s v="80g"/>
        <s v="100ml"/>
        <s v="680g"/>
        <s v="Pack 500g"/>
        <s v="Glas 290g"/>
        <s v="Glas 130g"/>
        <s v="Glas 170g"/>
        <s v="Beutel 400g"/>
        <s v="Beutel 1kg"/>
        <s v="Pack 1kg"/>
        <s v="Beutel 500g"/>
        <s v="Beutel 500 g"/>
        <s v="Beutel 0.5 g"/>
        <s v="Glas 350g"/>
        <s v="20g"/>
        <s v="15g"/>
        <s v="40g"/>
        <s v="25g"/>
        <s v="10g"/>
        <s v="35g"/>
        <s v="Glas 29g"/>
        <s v="250g"/>
        <s v="Dose 400g"/>
        <s v="Flasche 5dl"/>
        <s v="Flasche 7,5dl"/>
        <s v="170g"/>
        <s v="Glas 125 ml"/>
        <s v="Tube 200g"/>
        <s v="350g"/>
        <s v="Dose 400 g"/>
        <s v="Flasche 0.5l"/>
        <s v="Flasche 500 ml/Glas Einweg"/>
        <s v="Flasche 350ml"/>
        <s v="5L"/>
        <s v="0.5 Ltr. "/>
        <s v="Glas 720ml"/>
        <s v="Glas 340 g"/>
        <s v="Pack 200g"/>
        <s v="Glas 360g"/>
        <s v="110g"/>
        <s v="Beutel 200g"/>
        <s v="Beutel 100g"/>
        <s v="175g"/>
        <s v="Pack 125g"/>
        <s v="Pack 250g"/>
        <s v="75g"/>
        <s v="Beutel 750g"/>
        <s v="Beutel 60g"/>
        <s v="Pack 400g"/>
        <s v="120g"/>
        <s v="275g"/>
        <s v="Pack 20x1.4g /VORBESTELLUNG"/>
        <s v="Pack 20x1.4g"/>
        <s v="Pack 20x2g"/>
        <s v="Pack 100g"/>
        <s v="Pack 20x2.5g"/>
        <s v="330g"/>
        <s v="Glas 250g"/>
        <s v="90g"/>
        <s v="Tafel 75g"/>
        <s v="Beutel 250g"/>
        <s v="Tafel 100g"/>
        <s v="Tafel 85g"/>
        <s v="Tafel 70g"/>
        <s v="3 x 9g"/>
        <s v="Flasche 250ml"/>
        <s v="TETRA 1l"/>
        <s v="Tetra 1l VORBESTELLUNG"/>
        <s v="Flasche 1l"/>
        <s v="Flasche 0.7l"/>
        <s v="Flasche 0.72l"/>
        <s v="Pack ca.36g"/>
        <s v="Pack ca.80g"/>
        <s v="5kg"/>
        <s v="2.5kg"/>
        <s v="Pack 660g"/>
        <s v="Pack mit 4 Stück"/>
        <s v="Pack mit 8 Rollen"/>
        <s v="Pack mit 15 Stück"/>
        <s v="Pack mit 50 Stück"/>
        <s v="10 Stück"/>
        <s v="1 Liter"/>
        <s v="3kg"/>
        <s v="25x20g"/>
        <s v="75 ml"/>
        <s v="50 ml"/>
        <s v="300ml"/>
        <s v="950ml"/>
        <s v="1Liter"/>
        <s v="750ml"/>
      </sharedItems>
    </cacheField>
    <cacheField name="Hauptrohstoff Herkunft" numFmtId="0">
      <sharedItems containsBlank="1">
        <s v="Schweiz"/>
        <s v="diversen Lädern"/>
        <s v="Burikna Faso"/>
        <s v="Wallis, Schweiz"/>
        <m/>
        <s v="Costa Rica"/>
        <s v="Deutschland"/>
        <s v="Frankreich"/>
        <s v="Spanien"/>
        <s v="Italien"/>
        <s v="Europa"/>
        <s v="unterschiedlich"/>
        <s v="Sri Lanka"/>
        <s v="Finca Irlanda in Mexiko"/>
        <s v="Antigua/Guatemala"/>
        <s v="Aethiopien"/>
        <s v="Kerala/Indien"/>
        <s v="Mischung aus Afrika"/>
        <s v="Togo"/>
        <s v="Minas Gerais, Brasilien"/>
        <s v="Kaffeemischung: 50% Premium-Arabica, 50% Robusta extra large"/>
        <s v="Höngg, Zürich"/>
        <s v="Kloten, Zürich"/>
        <s v="EU/FT"/>
        <s v="Peru, Ghana"/>
        <s v="Indien, Peru"/>
        <s v="Peru, Brasilien"/>
        <s v="EU"/>
        <s v="Brasilien"/>
        <s v="der Schweiz"/>
        <s v="Grossbritannien"/>
      </sharedItems>
    </cacheField>
    <cacheField name="Herkunftsort" numFmtId="0">
      <sharedItems containsBlank="1">
        <s v="Steinmaur, Zürich"/>
        <s v="diversen Ländern"/>
        <s v="Seeland, Zürich"/>
        <s v="Burkina Faso"/>
        <s v="Wallis, Schweiz"/>
        <m/>
        <s v="der Schweiz"/>
        <s v="Appenzell (AI)"/>
        <s v="Schwarzwald, dann Bern"/>
        <s v="Eglisau, Zürich"/>
        <s v="Feldmeilen"/>
        <s v="Zürich"/>
        <s v="Schweiz"/>
        <s v="Deutschland"/>
        <s v="Zürich Wiedikon"/>
        <s v="Zürich Oerlikon"/>
        <s v="Zürich Industrie"/>
        <s v="Martigny, Wallis"/>
        <s v="Hombrechtikon"/>
        <s v="Wädenswil, Zürich"/>
        <s v="Kyburg, Zürich"/>
        <s v="Féchy, Waadt"/>
        <s v="Frankreich"/>
        <s v="Spanien"/>
        <s v="Italien"/>
        <s v="Hirzel, Zürich"/>
        <s v="Worb, Bern"/>
        <s v="Wernetshausen, Zürich"/>
        <s v="Bischofszell, St. Gallen"/>
        <s v="Belgien"/>
        <s v="Allgäu, Deutschland"/>
        <s v="Montezillon, Neuenburg"/>
        <s v="unterschiedlich"/>
        <s v="Beromünster, Luzern"/>
        <s v="Oberbüren"/>
        <s v="Stettfurt, Thurgau"/>
        <s v="Freiburg, Deutschland"/>
        <s v="3806 Bönigen"/>
        <s v="Zürich ETH-Zentrum"/>
        <s v="Zürich Witikon"/>
        <s v="Basel Land"/>
        <s v="Bern"/>
        <s v="Zürich Hottingen"/>
        <s v="Indien"/>
        <s v="Portugal"/>
        <s v="Europa"/>
        <s v="Österreich"/>
        <s v="Ebnat-Kappel, St. Gallen"/>
        <s v="Utzenstorf, Bern"/>
        <s v="Sri Lanka"/>
        <s v="Holland"/>
        <s v="Bolivien"/>
        <s v="Griechenland"/>
        <s v="Türkei"/>
        <s v="Aserbaidschan"/>
        <s v="Ghana"/>
        <s v="Mexiko"/>
        <s v="Antigua/Guatemala"/>
        <s v="Aethiopien"/>
        <s v="Kerala/Indien"/>
        <s v="Mischung aus Afrika"/>
        <s v="Togo"/>
        <s v="Minas Gerais, Brasilien"/>
        <s v="Kaffeemischung: 50% Premium-Arabica, 50% Robusta extra large"/>
        <s v="Höngg, Zürich"/>
        <s v="Kloten, Zürich"/>
        <s v="Zürich Wipkingen"/>
        <s v="Luzern"/>
        <s v="Zürich Binz"/>
        <s v="Kleindietwil, Bern"/>
        <s v="Argentinien"/>
        <s v="Aarberg, Bern"/>
        <s v="Kanada"/>
        <s v="Schlieren, Zürich"/>
        <s v="Steimaur, Zürich"/>
        <s v="Brasilien"/>
        <s v="Zürich Unterstrass"/>
        <s v="Grossbritannien"/>
      </sharedItems>
    </cacheField>
    <cacheField name="Zertifizierung" numFmtId="0">
      <sharedItems containsBlank="1">
        <s v="CH-Bio"/>
        <s v="CH-Bio, EU-Bio"/>
        <s v="Knospenbetrieb in Umstellung"/>
        <s v="Bio"/>
        <m/>
        <s v="Knospe"/>
        <s v="keine"/>
        <s v="Fairtrade versprechen"/>
        <s v="Demeter"/>
        <s v="EU-Bio"/>
        <s v="Demeter, Vegan"/>
        <s v="unterschiedlich"/>
        <s v="CH-Knospe"/>
        <s v="CH-Knospe (Brüderhof)"/>
        <s v="EU-Bio, Fairtrade, Klimafreundlich"/>
        <s v="Knospe, Fairtrade, Klimafreundlich"/>
        <s v="CH-Bio, Klimafreundlich"/>
        <s v="Knospe, Klimafreundlich"/>
        <s v="Bio inspecta"/>
        <s v="EU-Bio, Fairtrade"/>
        <s v="Claro Fair Trade"/>
        <s v="Knospe Demeter"/>
        <s v="kein"/>
        <s v="Blauer Engel"/>
        <s v="Soil Association"/>
        <s v="Ecocert &amp; Leaping Bunny"/>
        <s v="NCS Natural Cosmetic Standard"/>
        <s v="Ecocert COSMOS ORGANIC"/>
      </sharedItems>
    </cacheField>
    <cacheField name="Artikel Nr.">
      <sharedItems containsBlank="1" containsMixedTypes="1" containsNumber="1" containsInteger="1">
        <m/>
        <n v="4001.0"/>
        <n v="42140.0"/>
        <n v="3528.0"/>
        <n v="7086.0"/>
        <n v="3781.0"/>
        <n v="44000.0"/>
        <n v="44290.0"/>
        <n v="1027718.0"/>
        <n v="8083718.0"/>
        <n v="473731.0"/>
        <n v="4087718.0"/>
        <n v="21244.0"/>
        <n v="1701.0"/>
        <n v="1920.0"/>
        <n v="5524.0"/>
        <n v="2246.0"/>
        <n v="1824.0"/>
        <s v="0019XX"/>
        <n v="1830.0"/>
        <n v="2284.0"/>
        <n v="2232.0"/>
        <n v="2234.0"/>
        <n v="408040.0"/>
        <n v="2162.0"/>
        <n v="2677.0"/>
        <n v="2466.0"/>
        <n v="2973.0"/>
        <n v="2606.0"/>
        <n v="1857.0"/>
        <n v="2981.0"/>
        <n v="76238.0"/>
        <n v="2770.0"/>
        <n v="2356.0"/>
        <n v="6101.0"/>
        <s v="003181"/>
        <s v="003194"/>
        <n v="3324.0"/>
        <n v="3358.0"/>
        <n v="2640.0"/>
        <n v="73166.0"/>
        <n v="73047.0"/>
        <n v="73646.0"/>
        <n v="73790.0"/>
        <s v="108.001.00"/>
        <s v="108.041.00"/>
        <s v="205.128.00"/>
        <s v="205.117.00"/>
        <s v="205.135.00"/>
        <s v="205.127.00"/>
        <s v="205.134.00"/>
        <s v="205.116.00"/>
        <s v="205.119.00"/>
        <s v="109.001.00"/>
        <s v="101.229.00"/>
        <n v="362100.0"/>
        <s v="101.013.00"/>
        <n v="82624.0"/>
        <n v="370100.0"/>
        <s v="MM_0573"/>
        <s v="MM_0574"/>
        <s v="101.039.00"/>
        <s v="MM_0572"/>
        <s v="MM_0705"/>
        <s v="MM_0708"/>
        <s v="MM_0707"/>
        <n v="348910.0"/>
        <n v="82154.0"/>
        <s v="003910"/>
        <s v="100.030.00"/>
        <n v="1.0"/>
        <n v="465105.0"/>
        <s v="SO_00317"/>
        <s v="SO_07734"/>
        <s v="SO_00327"/>
        <s v="SO_00316"/>
        <s v="SO_00335"/>
        <n v="331048.0"/>
        <s v="SO_00339"/>
        <s v="SO_00337"/>
        <n v="81932.0"/>
        <n v="184934.0"/>
        <n v="475172.0"/>
        <n v="31558.0"/>
        <s v="110.001.00"/>
        <n v="6266.0"/>
        <s v="xxx"/>
        <n v="471610.0"/>
        <n v="82370.0"/>
        <n v="354040.0"/>
        <n v="381618.0"/>
        <s v="342088"/>
        <n v="383916.0"/>
        <s v="100.006.00"/>
        <s v="100.001.00"/>
        <n v="348080.0"/>
        <n v="383918.0"/>
        <n v="2780.0"/>
        <s v="110.016.00"/>
        <n v="364030.0"/>
        <n v="367010.0"/>
        <n v="153530.0"/>
        <s v="BK_375028"/>
        <n v="382015.0"/>
        <n v="14307.0"/>
        <n v="84747.0"/>
        <n v="84680.0"/>
        <n v="227180.0"/>
        <n v="226952.0"/>
        <s v="MM_0409"/>
        <s v="MM_0414"/>
        <s v="101.002.00"/>
        <s v="119.002.00"/>
        <s v="379489"/>
        <s v="194035"/>
        <n v="87412.0"/>
        <n v="227048.0"/>
        <s v="ƒ"/>
        <n v="370013.0"/>
        <n v="370012.0"/>
        <s v="BA_30030"/>
        <s v="MM_0402"/>
        <s v="MM_0401"/>
        <s v="MM_0428"/>
        <n v="377357.0"/>
        <n v="383936.0"/>
        <s v="MM_0411"/>
        <n v="87114.0"/>
        <s v="MM_0403"/>
        <s v="MM_0449"/>
        <s v="MM_0557"/>
        <n v="383968.0"/>
        <s v="383962"/>
        <s v="383964"/>
        <s v="377298"/>
        <s v="MM_0442"/>
        <s v="MM_0427"/>
        <s v="MM_0406"/>
        <s v="MM_0556"/>
        <n v="227832.0"/>
        <n v="2.0"/>
        <n v="3.0"/>
        <n v="4.0"/>
        <n v="5.0"/>
        <n v="6.0"/>
        <n v="7.0"/>
        <n v="8.0"/>
        <n v="88600.0"/>
        <n v="88606.0"/>
        <n v="88602.0"/>
        <n v="88622.0"/>
        <s v="SO_00657"/>
        <n v="88620.0"/>
        <n v="89110.0"/>
        <n v="378844.0"/>
        <n v="89106.0"/>
        <n v="305490.0"/>
        <s v="112.044.00"/>
        <s v="MM_0853"/>
        <n v="83614.0"/>
        <n v="83610.0"/>
        <n v="83611.0"/>
        <n v="217361.0"/>
        <s v="285047"/>
        <n v="225010.0"/>
        <n v="228280.0"/>
        <n v="234040.0"/>
        <n v="226020.0"/>
        <n v="227405.0"/>
        <s v="112.030.00"/>
        <n v="383952.0"/>
        <n v="151010.0"/>
        <n v="153010.0"/>
        <n v="106011.0"/>
        <n v="149010.0"/>
        <n v="380154.0"/>
        <n v="86128.0"/>
        <n v="86148.0"/>
        <n v="309010.0"/>
        <n v="477817.0"/>
        <n v="477825.0"/>
        <n v="477808.0"/>
        <n v="1710.0"/>
        <n v="43205.0"/>
        <n v="477082.0"/>
        <n v="477434.0"/>
        <n v="477446.0"/>
        <s v="114.003.00"/>
        <n v="31810.0"/>
        <n v="31805.0"/>
        <n v="70844.0"/>
        <n v="394067.0"/>
        <n v="396004.0"/>
        <n v="771041.0"/>
        <n v="771053.0"/>
        <n v="771051.0"/>
        <s v="771493"/>
        <n v="726050.0"/>
        <s v="713012"/>
        <n v="688317.0"/>
        <n v="688342.0"/>
        <s v="NK_661937"/>
        <s v="NK_661939"/>
        <n v="662010.0"/>
        <n v="664367.0"/>
        <n v="713013.0"/>
        <n v="716978.0"/>
        <n v="682021.0"/>
        <s v="712126"/>
        <s v="715021"/>
      </sharedItems>
    </cacheField>
    <cacheField name="Artikel-Nr Neu" numFmtId="0">
      <sharedItems containsBlank="1">
        <s v="Marc "/>
        <s v="Biovelo "/>
        <s v="Biopartner "/>
        <s v="Picobio "/>
        <s v="Gebana "/>
        <s v="Neues Food Depot "/>
        <m/>
        <s v="Biopartner 4001"/>
        <s v="Intercomestibles "/>
        <s v="Intercomestibles 42140"/>
        <s v="Sinan "/>
        <s v="Intercomestibles 3528"/>
        <s v="Intercomestibles 7086"/>
        <s v="Brauerei Oerlikon "/>
        <s v="Intercomestibles 3781"/>
        <s v="Intercomestibles 44000"/>
        <s v="Intercomestibles 44290"/>
        <s v="Maria Bühler Weine 1027718"/>
        <s v="Maria Bühler Weine "/>
        <s v="Maria Bühler Weine 8083718"/>
        <s v="Biopartner 473731"/>
        <s v="Maria Bühler Weine 4087718"/>
        <s v="Picobio 21244"/>
        <s v="Biopartner 1701"/>
        <s v="Biopartner 1920"/>
        <s v="Biopartner 5524"/>
        <s v="Biopartner 2246"/>
        <s v="Biopartner 1824"/>
        <s v="Biopartner 0019XX"/>
        <s v="Biopartner 1830"/>
        <s v="Biopartner 2284"/>
        <s v="Biopartner 2232"/>
        <s v="Biopartner 2234"/>
        <s v="Biopartner 408040"/>
        <s v="Biopartner 2162"/>
        <s v="Biopartner 2677"/>
        <s v="Biopartner 2466"/>
        <s v="unterschiedlich "/>
        <s v="Biopartner 2973"/>
        <s v="Biopartner 2606"/>
        <s v="Biopartner 1857"/>
        <s v="Biopartner 2981"/>
        <s v="Biopartner 76238"/>
        <s v="Biopartner 2770"/>
        <s v="Biopartner 2356"/>
        <s v="Biopartner 6101"/>
        <s v="Biopartner 003181"/>
        <s v="Biopartner 003194"/>
        <s v="Biopartner 3324"/>
        <s v="Biopartner 3358"/>
        <s v="Antoine "/>
        <s v="Biopartner 2640"/>
        <s v="planted "/>
        <s v="Biopartner 73166"/>
        <s v="Biopartner 73047"/>
        <s v="Pastasy "/>
        <s v="Metzgerei Keller "/>
        <s v="Biopartner 73646"/>
        <s v="Biopartner 73790"/>
        <s v="Lena "/>
        <s v="Terra Verde  108.001.00"/>
        <s v="Terra Verde  108.041.00"/>
        <s v="Terra Verde  205.128.00"/>
        <s v="Terra Verde  205.117.00"/>
        <s v="Terra Verde  205.135.00"/>
        <s v="Genovas "/>
        <s v="Terra Verde  205.127.00"/>
        <s v="Terra Verde  205.134.00"/>
        <s v="Terra Verde  205.116.00"/>
        <s v="Terra Verde  205.119.00"/>
        <s v="Terra Verde  109.001.00"/>
        <s v="Terra Verde  101.229.00"/>
        <s v="Biopartner 362100"/>
        <s v="Terra Verde  101.013.00"/>
        <s v="Picobio 82624"/>
        <s v="Mahler &amp; Co 370100"/>
        <s v="Mahler &amp; Co MM_0573"/>
        <s v="Mahler &amp; Co MM_0574"/>
        <s v="Terra Verde  101.039.00"/>
        <s v="Mahler &amp; Co MM_0572"/>
        <s v="Mahler &amp; Co MM_0705"/>
        <s v="Mahler &amp; Co MM_0708"/>
        <s v="Mahler &amp; Co MM_0707"/>
        <s v="Biopartner 348910"/>
        <s v="Biopartner 82154"/>
        <s v="Biopartner 003910"/>
        <s v="Terra Verde  100.030.00"/>
        <s v="Neues Food Depot 1"/>
        <s v="Biopartner 465105"/>
        <s v="Mahler &amp; Co SO_00317"/>
        <s v="Mahler &amp; Co SO_07734"/>
        <s v="Mahler &amp; Co SO_00327"/>
        <s v="Mahler &amp; Co SO_00316"/>
        <s v="Mahler &amp; Co SO_00335"/>
        <s v="Mahler &amp; Co 331048"/>
        <s v="Mahler &amp; Co SO_00339"/>
        <s v="Mahler &amp; Co SO_00337"/>
        <s v="Biopartner 81932"/>
        <s v="Biopartner 184934"/>
        <s v="Biopartner 475172"/>
        <s v="Biopartner 31558"/>
        <s v="Terra Verde  110.001.00"/>
        <s v="Biopartner 6266"/>
        <s v="Biopartner xxx"/>
        <s v="Biopartner 471610"/>
        <s v="Biopartner 82370"/>
        <s v="Biopartner 354040"/>
        <s v="Biopartner 381618"/>
        <s v="Biopartner 342088"/>
        <s v="Biopartner 383916"/>
        <s v="Biopartner 100.006.00"/>
        <s v="Biopartner 100.001.00"/>
        <s v="Biopartner 348080"/>
        <s v="Biopartner 383918"/>
        <s v="Biopartner 2780"/>
        <s v="Terra Verde  110.016.00"/>
        <s v="Bon Sol "/>
        <s v="Ab ins Glas "/>
        <s v="Biopartner 364030"/>
        <s v="Biopartner 367010"/>
        <s v="Biopartner 370100"/>
        <s v="Biopartner 153530"/>
        <s v="Mahler &amp; Co BK_375028"/>
        <s v="Biopartner 382015"/>
        <s v="Biopartner 14307"/>
        <s v="Biopartner 84747"/>
        <s v="Biopartner 84680"/>
        <s v="Biopartner 227180"/>
        <s v="Biopartner 226952"/>
        <s v="Mahler &amp; Co MM_0409"/>
        <s v="Mahler &amp; Co MM_0414"/>
        <s v="Biopartner 101.002.00"/>
        <s v="Terra Verde  119.002.00"/>
        <s v="Biopartner 379489"/>
        <s v="Biopartner 194035"/>
        <s v="Picobio 87412"/>
        <s v="Biopartner 227048"/>
        <s v="Biopartner ƒ"/>
        <s v="Biopartner 370013"/>
        <s v="Biopartner 370012"/>
        <s v="Biopartner BA_30030"/>
        <s v="Mahler &amp; Co MM_0402"/>
        <s v="Mahler &amp; Co MM_0401"/>
        <s v="Mahler &amp; Co MM_0428"/>
        <s v="Biopartner 377357"/>
        <s v="Biopartner 383936"/>
        <s v="Mahler &amp; Co MM_0411"/>
        <s v="Biopartner 87114"/>
        <s v="Mahler &amp; Co MM_0403"/>
        <s v="Mahler &amp; Co MM_0449"/>
        <s v="Mahler &amp; Co MM_0557"/>
        <s v="Biopartner 383968"/>
        <s v="Biopartner 383962"/>
        <s v="Biopartner 383964"/>
        <s v="Biopartner 377298"/>
        <s v="Mahler &amp; Co MM_0442"/>
        <s v="Mahler &amp; Co MM_0427"/>
        <s v="Mahler &amp; Co MM_0406"/>
        <s v="Mahler &amp; Co MM_0556"/>
        <s v="Biopartner 227832"/>
        <s v="Henauer "/>
        <s v="Boris mit Velo 1"/>
        <s v="Boris mit Velo 2"/>
        <s v="Boris mit Velo 3"/>
        <s v="Boris mit Velo 4"/>
        <s v="Boris mit Velo 5"/>
        <s v="Boris mit Velo 6"/>
        <s v="Boris mit Velo 7"/>
        <s v="Boris mit Velo 8"/>
        <s v="Biopartner 88600"/>
        <s v="Biopartner 88606"/>
        <s v="Biopartner 88602"/>
        <s v="Biopartner 88622"/>
        <s v="Mahler &amp; Co SO_00657"/>
        <s v="Biopartner 88620"/>
        <s v="Neues Food Depot 3"/>
        <s v="Christian &amp; Beat Stiefel "/>
        <s v="Alfred Spaltenstein "/>
        <s v="Biopartner 89110"/>
        <s v="Biopartner 378844"/>
        <s v="Biopartner 89106"/>
        <s v="Biopartner 305490"/>
        <s v="Terra Verde 112.044.00"/>
        <s v="Mahler &amp; Co MM_0853"/>
        <s v="Biopartner 83614"/>
        <s v="Biopartner 83610"/>
        <s v="Biopartner 83611"/>
        <s v="Biopartner 217361"/>
        <s v="Biopartner 285047"/>
        <s v="Garçoa "/>
        <s v="La Flor "/>
        <s v="Biopartner 225010"/>
        <s v="Biopartner 228280"/>
        <s v="Biopartner 234040"/>
        <s v="Biopartner 226020"/>
        <s v="Biopartner 227405"/>
        <s v="Terra Verde  112.030.00"/>
        <s v="Neues Food Depot 2"/>
        <s v="Biopartner 383952"/>
        <s v="Biopartner 151010"/>
        <s v="Biopartner 153010"/>
        <s v="Biopartner 106011"/>
        <s v="Biopartner 149010"/>
        <s v="Biopartner 380154"/>
        <s v="Biopartner 86128"/>
        <s v="Picobio 86148"/>
        <s v="Biopartner 309010"/>
        <s v="Biopartner 477817"/>
        <s v="Biopartner 477825"/>
        <s v="Biopartner 477808"/>
        <s v="Biopartner 1710"/>
        <s v="Picobio 43205"/>
        <s v="Biopartner 477082"/>
        <s v="Biopartner 477434"/>
        <s v="Biopartner 477446"/>
        <s v="Terra Verde  114.003.00"/>
        <s v="Mikas 31810"/>
        <s v="Mikas 31805"/>
        <s v="Biopartner 70844"/>
        <s v="Alessandra 1"/>
        <s v="Alessandra 2"/>
        <s v="Alessandra 3"/>
        <s v="Alessandra 4"/>
        <s v="Alessandra 5"/>
        <s v="Biopartner 394067"/>
        <s v="Biopartner 396004"/>
        <s v="Biopartner 771041"/>
        <s v="Biopartner 771053"/>
        <s v="Biopartner 771051"/>
        <s v="Biopartner 771493"/>
        <s v="Josephine "/>
        <s v="Biopartner 726050"/>
        <s v="Biopartner 713012"/>
        <s v="Biopartner 688317"/>
        <s v="Biopartner 688342"/>
        <s v="Biopartner NK_661937"/>
        <s v="Biopartner NK_661939"/>
        <s v="Biopartner 662010"/>
        <s v="Biopartner 664367"/>
        <s v="Biopartner 713013"/>
        <s v="Biopartner 716978"/>
        <s v="Biopartner 682021"/>
        <s v="Biopartner 712126"/>
        <s v="Biopartner 715021"/>
      </sharedItems>
    </cacheField>
    <cacheField name="Mehrwertsteuer" numFmtId="0">
      <sharedItems>
        <s v="Mwst. reduzierter Satz"/>
        <s v="Standard"/>
      </sharedItems>
    </cacheField>
    <cacheField name="EP netto" numFmtId="2">
      <sharedItems containsString="0" containsBlank="1" containsNumber="1">
        <n v="25.6"/>
        <n v="19.4"/>
        <n v="9.0"/>
        <n v="16.8"/>
        <n v="6.0"/>
        <n v="3.48"/>
        <n v="5.62"/>
        <n v="11.26"/>
        <n v="6.74"/>
        <n v="4.93"/>
        <n v="5.07"/>
        <n v="1.19"/>
        <n v="2.65"/>
        <n v="1.5"/>
        <n v="1.98"/>
        <m/>
        <n v="1.58"/>
        <n v="1.36"/>
        <n v="2.718"/>
        <n v="1.47"/>
        <n v="2.93"/>
        <n v="1.93"/>
        <n v="1.97"/>
        <n v="1.95"/>
        <n v="3.38"/>
        <n v="10.5"/>
        <n v="11.25"/>
        <n v="7.4"/>
        <n v="8.87"/>
        <n v="9.8"/>
        <n v="1.87"/>
        <n v="1.73"/>
        <n v="2.1"/>
        <n v="1.44"/>
        <n v="3.91"/>
        <n v="2.05"/>
        <n v="1.13"/>
        <n v="3.0"/>
        <n v="2.0"/>
        <n v="1.75"/>
        <n v="1.35"/>
        <n v="2.43"/>
        <n v="0.025"/>
        <n v="0.0172"/>
        <n v="0.02547"/>
        <n v="0.028"/>
        <n v="0.019940000000000003"/>
        <n v="2.3"/>
        <n v="2.75"/>
        <n v="0.69"/>
        <n v="3.7"/>
        <n v="4.48"/>
        <n v="4.3"/>
        <n v="2.63"/>
        <n v="4.55"/>
        <n v="4.75"/>
        <n v="2.33"/>
        <n v="2.4"/>
        <n v="0.02349737797499"/>
        <n v="0.02"/>
        <n v="3.28"/>
        <n v="11.0"/>
        <n v="4.44"/>
        <n v="3.81"/>
        <n v="8.6"/>
        <n v="9.52"/>
        <n v="9.1"/>
        <n v="2.04"/>
        <n v="3.1"/>
        <n v="10.0"/>
        <n v="2.36"/>
        <n v="1.21"/>
        <n v="3.14"/>
        <n v="2.24"/>
        <n v="4.536"/>
        <n v="1.86"/>
        <n v="1.85"/>
        <n v="3.03"/>
        <n v="3.13"/>
        <n v="5.32"/>
        <n v="4.8"/>
        <n v="6.19"/>
        <n v="3.64"/>
        <n v="4.67"/>
        <n v="5.86"/>
        <n v="5.21"/>
        <n v="4.64"/>
        <n v="4.99"/>
        <n v="2.37"/>
        <n v="3.22"/>
        <n v="1.69"/>
        <n v="6.25"/>
        <n v="6.91"/>
        <n v="3.3"/>
        <n v="2.46"/>
        <n v="2.23"/>
        <n v="2.73"/>
        <n v="3.32"/>
        <n v="3.9"/>
        <n v="3.2"/>
        <n v="10.3"/>
        <n v="8.01"/>
        <n v="14.92"/>
        <n v="2.42"/>
        <n v="1.91"/>
        <n v="1.62"/>
        <n v="2.9"/>
        <n v="2.96"/>
        <n v="7.54"/>
        <n v="8.51"/>
        <n v="7.37"/>
        <n v="7.45"/>
        <n v="3.25"/>
        <n v="3.43"/>
        <n v="5.61"/>
        <n v="83.47"/>
        <n v="15.7"/>
        <n v="7.5"/>
        <n v="3.82"/>
        <n v="1.63"/>
        <n v="2.8"/>
        <n v="2.02"/>
        <n v="2.99"/>
        <n v="5.85"/>
        <n v="3.55"/>
        <n v="2.51"/>
        <n v="8.77"/>
        <n v="4.38"/>
        <n v="3.16"/>
        <n v="4.86"/>
        <n v="4.35"/>
        <n v="3.5"/>
        <n v="2.5"/>
        <n v="2.45"/>
        <n v="3.71"/>
        <n v="3.02"/>
        <n v="6.93"/>
        <n v="4.83"/>
        <n v="3.95"/>
        <n v="5.06"/>
        <n v="4.22"/>
        <n v="5.37"/>
        <n v="6.05"/>
        <n v="3.58"/>
        <n v="5.79"/>
        <n v="4.15"/>
        <n v="5.7"/>
        <n v="3.4"/>
        <n v="20.9"/>
        <n v="19.2"/>
        <n v="23.2"/>
        <n v="20.8"/>
        <n v="10.45"/>
        <n v="4.25"/>
        <n v="6.34"/>
        <n v="5.11"/>
        <n v="14.0"/>
        <n v="8.0"/>
        <n v="2.92"/>
        <n v="5.15"/>
        <n v="2.87"/>
        <n v="6.23"/>
        <n v="3.35"/>
        <n v="1.92"/>
        <n v="6.5"/>
        <n v="5.6"/>
        <n v="2.26"/>
        <n v="2.07"/>
        <n v="1.15"/>
        <n v="5.25"/>
        <n v="5.53"/>
        <n v="3.88"/>
        <n v="3.83"/>
        <n v="3.54"/>
        <n v="4.6"/>
        <n v="2.95"/>
        <n v="6.98"/>
        <n v="2.17"/>
        <n v="2.31"/>
        <n v="1.8"/>
        <n v="8.34"/>
        <n v="5.525"/>
        <n v="7.95"/>
        <n v="5.9"/>
        <n v="16.9"/>
        <n v="6.2"/>
        <n v="2.18"/>
        <n v="5.8"/>
        <n v="12.4"/>
        <n v="5.12"/>
        <n v="2.14"/>
        <n v="3.57"/>
        <n v="18.7558031569173"/>
        <n v="8.52"/>
        <n v="22.6"/>
        <n v="6.08"/>
        <n v="4.09"/>
        <n v="4.41"/>
        <n v="2.68"/>
        <n v="4.45"/>
        <n v="0.007729000000000001"/>
        <n v="4.82"/>
      </sharedItems>
    </cacheField>
    <cacheField name="zusätzliche Tarife" numFmtId="0">
      <sharedItems containsString="0" containsBlank="1">
        <m/>
      </sharedItems>
    </cacheField>
    <cacheField name="VP netto" numFmtId="2">
      <sharedItems containsString="0" containsBlank="1" containsNumber="1">
        <n v="28.160000000000004"/>
        <n v="21.34"/>
        <n v="9.9"/>
        <n v="18.480000000000004"/>
        <n v="6.6000000000000005"/>
        <n v="3.8280000000000003"/>
        <n v="6.182"/>
        <n v="12.386000000000001"/>
        <n v="7.414000000000001"/>
        <n v="5.423"/>
        <n v="5.577000000000001"/>
        <n v="1.309"/>
        <n v="2.915"/>
        <n v="1.6500000000000001"/>
        <n v="2.178"/>
        <m/>
        <n v="1.7380000000000002"/>
        <n v="1.4960000000000002"/>
        <n v="2.9898000000000002"/>
        <n v="1.617"/>
        <n v="3.2230000000000003"/>
        <n v="2.123"/>
        <n v="2.1670000000000003"/>
        <n v="2.145"/>
        <n v="3.718"/>
        <n v="11.55"/>
        <n v="12.375000000000002"/>
        <n v="8.14"/>
        <n v="9.757"/>
        <n v="10.780000000000001"/>
        <n v="2.0570000000000004"/>
        <n v="1.903"/>
        <n v="2.3100000000000005"/>
        <n v="1.584"/>
        <n v="4.301"/>
        <n v="2.255"/>
        <n v="1.2429999999999999"/>
        <n v="3.3000000000000003"/>
        <n v="2.2"/>
        <n v="1.9250000000000003"/>
        <n v="1.4850000000000003"/>
        <n v="2.6730000000000005"/>
        <n v="0.027500000000000004"/>
        <n v="0.018920000000000003"/>
        <n v="0.028017"/>
        <n v="0.030800000000000004"/>
        <n v="0.021934000000000006"/>
        <n v="2.53"/>
        <n v="3.0250000000000004"/>
        <n v="0.759"/>
        <n v="4.07"/>
        <n v="4.928000000000001"/>
        <n v="4.73"/>
        <n v="2.8930000000000002"/>
        <n v="5.005"/>
        <n v="5.2250000000000005"/>
        <n v="2.563"/>
        <n v="2.64"/>
        <n v="0.025847115772489"/>
        <n v="0.022000000000000002"/>
        <n v="3.608"/>
        <n v="12.100000000000001"/>
        <n v="4.884000000000001"/>
        <n v="4.191000000000001"/>
        <n v="9.46"/>
        <n v="10.472"/>
        <n v="10.01"/>
        <n v="2.244"/>
        <n v="3.4100000000000006"/>
        <n v="11.0"/>
        <n v="2.596"/>
        <n v="1.331"/>
        <n v="3.4540000000000006"/>
        <n v="2.4640000000000004"/>
        <n v="4.9896"/>
        <n v="2.0460000000000003"/>
        <n v="2.035"/>
        <n v="3.333"/>
        <n v="3.443"/>
        <n v="5.852000000000001"/>
        <n v="5.28"/>
        <n v="6.809000000000001"/>
        <n v="4.0040000000000004"/>
        <n v="5.1370000000000005"/>
        <n v="5.86"/>
        <n v="5.731000000000001"/>
        <n v="5.104"/>
        <n v="5.489000000000001"/>
        <n v="2.607"/>
        <n v="3.5420000000000007"/>
        <n v="1.859"/>
        <n v="6.875000000000001"/>
        <n v="7.601000000000001"/>
        <n v="3.63"/>
        <n v="2.706"/>
        <n v="2.4530000000000003"/>
        <n v="3.003"/>
        <n v="3.652"/>
        <n v="4.29"/>
        <n v="3.5200000000000005"/>
        <n v="11.330000000000002"/>
        <n v="8.811"/>
        <n v="16.412000000000003"/>
        <n v="2.662"/>
        <n v="2.101"/>
        <n v="1.7820000000000003"/>
        <n v="3.19"/>
        <n v="3.2560000000000002"/>
        <n v="8.294"/>
        <n v="9.361"/>
        <n v="8.107000000000001"/>
        <n v="8.195"/>
        <n v="3.575"/>
        <n v="3.7730000000000006"/>
        <n v="6.171000000000001"/>
        <n v="91.81700000000001"/>
        <n v="17.27"/>
        <n v="8.25"/>
        <n v="4.202"/>
        <n v="1.793"/>
        <n v="3.08"/>
        <n v="2.2220000000000004"/>
        <n v="3.2890000000000006"/>
        <n v="6.4350000000000005"/>
        <n v="3.9050000000000002"/>
        <n v="2.761"/>
        <n v="9.647"/>
        <n v="4.8180000000000005"/>
        <n v="3.4760000000000004"/>
        <n v="5.346000000000001"/>
        <n v="4.785"/>
        <n v="3.8500000000000005"/>
        <n v="2.75"/>
        <n v="2.6950000000000003"/>
        <n v="4.081"/>
        <n v="3.3220000000000005"/>
        <n v="7.623"/>
        <n v="5.313000000000001"/>
        <n v="4.345000000000001"/>
        <n v="5.566"/>
        <n v="4.642"/>
        <n v="5.907000000000001"/>
        <n v="6.655"/>
        <n v="3.9380000000000006"/>
        <n v="6.369000000000001"/>
        <n v="4.565"/>
        <n v="6.2700000000000005"/>
        <n v="3.74"/>
        <n v="22.990000000000002"/>
        <n v="21.12"/>
        <n v="25.52"/>
        <n v="22.880000000000003"/>
        <n v="11.495000000000001"/>
        <n v="4.675000000000001"/>
        <n v="6.974"/>
        <n v="5.621"/>
        <n v="15.400000000000002"/>
        <n v="8.8"/>
        <n v="3.212"/>
        <n v="5.665000000000001"/>
        <n v="3.1570000000000005"/>
        <n v="6.853000000000001"/>
        <n v="6.5"/>
        <n v="3.6850000000000005"/>
        <n v="2.112"/>
        <n v="7.15"/>
        <n v="6.16"/>
        <n v="2.4859999999999998"/>
        <n v="2.277"/>
        <n v="1.265"/>
        <n v="5.775"/>
        <n v="6.083000000000001"/>
        <n v="4.268"/>
        <n v="4.213"/>
        <n v="3.8940000000000006"/>
        <n v="5.06"/>
        <n v="3.2450000000000006"/>
        <n v="7.678000000000001"/>
        <n v="2.387"/>
        <n v="2.5410000000000004"/>
        <n v="1.9800000000000002"/>
        <n v="9.174000000000001"/>
        <n v="6.077500000000001"/>
        <n v="8.745000000000001"/>
        <n v="6.490000000000001"/>
        <n v="18.59"/>
        <n v="6.820000000000001"/>
        <n v="2.3980000000000006"/>
        <n v="6.38"/>
        <n v="13.640000000000002"/>
        <n v="5.632000000000001"/>
        <n v="2.3540000000000005"/>
        <n v="3.927"/>
        <n v="18.7558031569173"/>
        <n v="9.372"/>
        <n v="24.860000000000003"/>
        <n v="6.688000000000001"/>
        <n v="4.4990000000000006"/>
        <n v="4.851000000000001"/>
        <n v="2.9480000000000004"/>
        <n v="4.8950000000000005"/>
        <n v="0.008501900000000001"/>
        <n v="5.3020000000000005"/>
      </sharedItems>
    </cacheField>
    <cacheField name="102.50%" numFmtId="2">
      <sharedItems containsString="0" containsBlank="1" containsNumber="1">
        <n v="28.864"/>
        <n v="21.873499999999996"/>
        <n v="10.147499999999999"/>
        <n v="18.942000000000004"/>
        <n v="6.765"/>
        <n v="3.9236999999999997"/>
        <n v="6.33655"/>
        <n v="12.69565"/>
        <n v="7.59935"/>
        <n v="5.558574999999999"/>
        <n v="5.716425"/>
        <n v="1.8417249999999998"/>
        <n v="3.487875"/>
        <n v="2.19125"/>
        <n v="2.2324499999999996"/>
        <m/>
        <n v="1.69125"/>
        <n v="1.78145"/>
        <n v="2.111192"/>
        <n v="3.7200146000000003"/>
        <n v="2.2415089999999998"/>
        <n v="3.471171"/>
        <n v="2.286471"/>
        <n v="2.8338590000000003"/>
        <n v="2.810165"/>
        <n v="4.004286"/>
        <n v="12.439350000000001"/>
        <n v="13.327875"/>
        <n v="8.76678"/>
        <n v="10.508289"/>
        <n v="11.61006"/>
        <n v="2.108425"/>
        <n v="1.950575"/>
        <n v="2.8677500000000005"/>
        <n v="1.6236"/>
        <n v="4.408525"/>
        <n v="2.3113749999999995"/>
        <n v="1.2740749999999998"/>
        <n v="3.3825"/>
        <n v="1.5334"/>
        <n v="2.255"/>
        <n v="1.973125"/>
        <n v="1.5221250000000002"/>
        <n v="2.739825"/>
        <n v="0.0281875"/>
        <n v="0.019393"/>
        <n v="0.028717424999999998"/>
        <n v="0.03157"/>
        <n v="0.022482350000000005"/>
        <n v="2.5932499999999994"/>
        <n v="3.100625"/>
        <n v="0.777975"/>
        <n v="4.17175"/>
        <n v="5.051200000000001"/>
        <n v="4.84825"/>
        <n v="2.965325"/>
        <n v="5.130125"/>
        <n v="5.355625"/>
        <n v="2.627075"/>
        <n v="2.706"/>
        <n v="0.026493293666801223"/>
        <n v="0.02255"/>
        <n v="3.6982"/>
        <n v="12.4025"/>
        <n v="5.006100000000001"/>
        <n v="4.295775000000001"/>
        <n v="9.6965"/>
        <n v="10.733799999999999"/>
        <n v="10.26025"/>
        <n v="2.3001"/>
        <n v="3.4952500000000004"/>
        <n v="11.274999999999999"/>
        <n v="2.6609"/>
        <n v="1.364275"/>
        <n v="3.5403500000000006"/>
        <n v="2.5256000000000003"/>
        <n v="5.114339999999999"/>
        <n v="2.09715"/>
        <n v="2.085875"/>
        <n v="3.416325"/>
        <n v="3.5290749999999997"/>
        <n v="5.9983"/>
        <n v="5.412"/>
        <n v="6.9792250000000005"/>
        <n v="4.1041"/>
        <n v="5.265425"/>
        <n v="6.0065"/>
        <n v="5.874275"/>
        <n v="5.231599999999999"/>
        <n v="5.626225000000001"/>
        <n v="2.672175"/>
        <n v="3.6305500000000004"/>
        <n v="1.9054749999999998"/>
        <n v="7.046875"/>
        <n v="7.791025"/>
        <n v="3.72075"/>
        <n v="2.7736499999999995"/>
        <n v="2.514325"/>
        <n v="3.0780749999999997"/>
        <n v="3.7432999999999996"/>
        <n v="4.39725"/>
        <n v="3.608"/>
        <n v="11.61325"/>
        <n v="9.031274999999999"/>
        <n v="16.822300000000002"/>
        <n v="2.72855"/>
        <n v="2.987875"/>
        <n v="2.1535249999999997"/>
        <n v="1.8265500000000001"/>
        <n v="3.2697499999999997"/>
        <n v="3.3374"/>
        <n v="8.50135"/>
        <n v="9.595025"/>
        <n v="8.309675"/>
        <n v="8.399875"/>
        <n v="3.6643749999999997"/>
        <n v="3.867325"/>
        <n v="6.325275"/>
        <n v="94.112425"/>
        <n v="17.701749999999997"/>
        <n v="8.456249999999999"/>
        <n v="4.307049999999999"/>
        <n v="1.8378249999999998"/>
        <n v="3.1569999999999996"/>
        <n v="2.27755"/>
        <n v="3.3712250000000004"/>
        <n v="6.595875"/>
        <n v="4.002625"/>
        <n v="2.830025"/>
        <n v="2.3677500000000005"/>
        <n v="9.888174999999999"/>
        <n v="4.9384500000000005"/>
        <n v="3.5629"/>
        <n v="5.47965"/>
        <n v="4.904624999999999"/>
        <n v="3.94625"/>
        <n v="2.8187499999999996"/>
        <n v="2.762375"/>
        <n v="4.183025"/>
        <n v="3.40505"/>
        <n v="7.813574999999999"/>
        <n v="5.445825"/>
        <n v="4.453625000000001"/>
        <n v="11.0495"/>
        <n v="5.70515"/>
        <n v="4.75805"/>
        <n v="6.0546750000000005"/>
        <n v="6.821375"/>
        <n v="4.03645"/>
        <n v="6.528225"/>
        <n v="4.679125"/>
        <n v="6.42675"/>
        <n v="3.8335"/>
        <n v="23.56475"/>
        <n v="21.648"/>
        <n v="26.157999999999998"/>
        <n v="23.452"/>
        <n v="11.782375"/>
        <n v="4.791875"/>
        <n v="7.14835"/>
        <n v="5.761525"/>
        <n v="15.785"/>
        <n v="9.02"/>
        <n v="3.2923"/>
        <n v="5.806625"/>
        <n v="3.2359250000000004"/>
        <n v="7.024325"/>
        <n v="6.6625"/>
        <n v="3.7771250000000003"/>
        <n v="2.1648"/>
        <n v="7.328749999999999"/>
        <n v="6.313999999999999"/>
        <n v="2.5481499999999997"/>
        <n v="2.333925"/>
        <n v="1.2966249999999997"/>
        <n v="5.919375"/>
        <n v="6.235075"/>
        <n v="4.3747"/>
        <n v="4.318325"/>
        <n v="3.99135"/>
        <n v="5.186499999999999"/>
        <n v="3.326125"/>
        <n v="7.86995"/>
        <n v="2.446675"/>
        <n v="2.604525"/>
        <n v="2.0295"/>
        <n v="3.262375"/>
        <n v="9.40335"/>
        <n v="6.2294375"/>
        <n v="8.963625"/>
        <n v="6.65225"/>
        <n v="19.05475"/>
        <n v="6.990500000000001"/>
        <n v="2.4579500000000003"/>
        <n v="6.539499999999999"/>
        <n v="13.981000000000002"/>
        <n v="4.146450000000001"/>
        <n v="6.065664"/>
        <n v="2.5352580000000007"/>
        <n v="4.229379"/>
        <n v="20.199999999999932"/>
        <n v="10.093644"/>
        <n v="6.551391000000001"/>
        <n v="26.774220000000003"/>
        <n v="7.2029760000000005"/>
        <n v="4.845423"/>
        <n v="5.224527000000001"/>
        <n v="2.973597"/>
        <n v="3.174996"/>
        <n v="5.271915"/>
        <n v="0.009156546300000002"/>
        <n v="5.710254"/>
        <n v="4.537401"/>
        <n v="3.885816"/>
      </sharedItems>
    </cacheField>
    <cacheField name="Ladenpreis neu" numFmtId="2">
      <sharedItems containsSemiMixedTypes="0" containsString="0" containsNumber="1">
        <n v="29.0"/>
        <n v="22.0"/>
        <n v="10.147499999999999"/>
        <n v="19.0"/>
        <n v="6.765"/>
        <n v="3.9236999999999997"/>
        <n v="6.33655"/>
        <n v="12.69565"/>
        <n v="7.59935"/>
        <n v="5.558574999999999"/>
        <n v="5.716425"/>
        <n v="1.8417249999999998"/>
        <n v="3.487875"/>
        <n v="2.19125"/>
        <n v="2.2324499999999996"/>
        <n v="0.5"/>
        <n v="1.69125"/>
        <n v="1.78145"/>
        <n v="2.111192"/>
        <n v="3.7200146000000003"/>
        <n v="2.2415089999999998"/>
        <n v="3.471171"/>
        <n v="2.286471"/>
        <n v="2.8338590000000003"/>
        <n v="2.810165"/>
        <n v="4.004286"/>
        <n v="12.439350000000001"/>
        <n v="13.327875"/>
        <n v="8.76678"/>
        <n v="10.508289"/>
        <n v="11.61006"/>
        <n v="2.108425"/>
        <n v="1.950575"/>
        <n v="3.3677500000000005"/>
        <n v="1.6236"/>
        <n v="4.408525"/>
        <n v="2.3113749999999995"/>
        <n v="1.2740749999999998"/>
        <n v="3.3825"/>
        <n v="1.5334"/>
        <n v="2.255"/>
        <n v="1.973125"/>
        <n v="1.5221250000000002"/>
        <n v="2.739825"/>
        <n v="0.0281875"/>
        <n v="0.019393"/>
        <n v="0.028717424999999998"/>
        <n v="0.03157"/>
        <n v="0.022482350000000005"/>
        <n v="2.5932499999999994"/>
        <n v="3.100625"/>
        <n v="0.777975"/>
        <n v="4.17175"/>
        <n v="5.051200000000001"/>
        <n v="4.84825"/>
        <n v="2.965325"/>
        <n v="5.130125"/>
        <n v="5.355625"/>
        <n v="2.627075"/>
        <n v="2.706"/>
        <n v="0.026493293666801223"/>
        <n v="0.02255"/>
        <n v="3.6982"/>
        <n v="12.4025"/>
        <n v="5.006100000000001"/>
        <n v="4.295775000000001"/>
        <n v="9.6965"/>
        <n v="10.733799999999999"/>
        <n v="10.26025"/>
        <n v="2.3001"/>
        <n v="3.4952500000000004"/>
        <n v="11.274999999999999"/>
        <n v="2.6609"/>
        <n v="1.364275"/>
        <n v="3.5403500000000006"/>
        <n v="2.5256000000000003"/>
        <n v="5.114339999999999"/>
        <n v="2.09715"/>
        <n v="2.085875"/>
        <n v="3.416325"/>
        <n v="3.5290749999999997"/>
        <n v="5.9983"/>
        <n v="5.412"/>
        <n v="6.9792250000000005"/>
        <n v="4.1041"/>
        <n v="5.265425"/>
        <n v="6.0065"/>
        <n v="5.874275"/>
        <n v="5.231599999999999"/>
        <n v="5.626225000000001"/>
        <n v="2.672175"/>
        <n v="3.6305500000000004"/>
        <n v="1.9054749999999998"/>
        <n v="7.046875"/>
        <n v="7.791025"/>
        <n v="3.72075"/>
        <n v="2.7736499999999995"/>
        <n v="2.514325"/>
        <n v="3.0780749999999997"/>
        <n v="3.7432999999999996"/>
        <n v="4.39725"/>
        <n v="3.608"/>
        <n v="11.61325"/>
        <n v="9.031274999999999"/>
        <n v="16.822300000000002"/>
        <n v="2.72855"/>
        <n v="2.987875"/>
        <n v="2.1535249999999997"/>
        <n v="1.8265500000000001"/>
        <n v="3.2697499999999997"/>
        <n v="3.3374"/>
        <n v="8.50135"/>
        <n v="9.595025"/>
        <n v="8.309675"/>
        <n v="8.399875"/>
        <n v="3.6643749999999997"/>
        <n v="3.867325"/>
        <n v="6.325275"/>
        <n v="94.112425"/>
        <n v="17.701749999999997"/>
        <n v="8.456249999999999"/>
        <n v="4.307049999999999"/>
        <n v="1.8378249999999998"/>
        <n v="3.1569999999999996"/>
        <n v="2.27755"/>
        <n v="3.3712250000000004"/>
        <n v="6.595875"/>
        <n v="4.002625"/>
        <n v="2.830025"/>
        <n v="2.3677500000000005"/>
        <n v="9.888174999999999"/>
        <n v="4.9384500000000005"/>
        <n v="3.5629"/>
        <n v="5.47965"/>
        <n v="4.904624999999999"/>
        <n v="3.94625"/>
        <n v="2.8187499999999996"/>
        <n v="2.762375"/>
        <n v="4.183025"/>
        <n v="3.40505"/>
        <n v="7.813574999999999"/>
        <n v="5.445825"/>
        <n v="4.453625000000001"/>
        <n v="11.0495"/>
        <n v="5.70515"/>
        <n v="4.75805"/>
        <n v="6.0546750000000005"/>
        <n v="6.821375"/>
        <n v="4.03645"/>
        <n v="6.528225"/>
        <n v="4.679125"/>
        <n v="6.42675"/>
        <n v="3.8335"/>
        <n v="23.56475"/>
        <n v="21.648"/>
        <n v="26.157999999999998"/>
        <n v="23.452"/>
        <n v="11.782375"/>
        <n v="4.791875"/>
        <n v="7.14835"/>
        <n v="5.761525"/>
        <n v="15.785"/>
        <n v="9.02"/>
        <n v="3.2923"/>
        <n v="5.806625"/>
        <n v="3.2359250000000004"/>
        <n v="7.024325"/>
        <n v="6.6625"/>
        <n v="3.7771250000000003"/>
        <n v="2.1648"/>
        <n v="7.328749999999999"/>
        <n v="6.313999999999999"/>
        <n v="2.5481499999999997"/>
        <n v="2.333925"/>
        <n v="1.2966249999999997"/>
        <n v="5.919375"/>
        <n v="6.235075"/>
        <n v="4.3747"/>
        <n v="4.318325"/>
        <n v="3.99135"/>
        <n v="5.186499999999999"/>
        <n v="3.326125"/>
        <n v="7.86995"/>
        <n v="2.446675"/>
        <n v="2.604525"/>
        <n v="2.0295"/>
        <n v="3.262375"/>
        <n v="9.40335"/>
        <n v="6.2294375"/>
        <n v="8.963625"/>
        <n v="6.65225"/>
        <n v="19.05475"/>
        <n v="6.990500000000001"/>
        <n v="2.4579500000000003"/>
        <n v="6.539499999999999"/>
        <n v="13.981000000000002"/>
        <n v="4.146450000000001"/>
        <n v="6.065664"/>
        <n v="2.5352580000000007"/>
        <n v="4.229379"/>
        <n v="20.199999999999932"/>
        <n v="10.093644"/>
        <n v="6.551391000000001"/>
        <n v="26.774220000000003"/>
        <n v="7.2029760000000005"/>
        <n v="4.845423"/>
        <n v="5.224527000000001"/>
        <n v="2.973597"/>
        <n v="3.174996"/>
        <n v="5.271915"/>
        <n v="0.009156546300000002"/>
        <n v="5.710254"/>
        <n v="4.537401"/>
        <n v="3.885816"/>
        <n v="1.0"/>
      </sharedItems>
    </cacheField>
    <cacheField name="Ladenpreis alt" numFmtId="2">
      <sharedItems containsString="0" containsBlank="1" containsNumber="1">
        <n v="40.0"/>
        <n v="33.0"/>
        <m/>
        <n v="19.0"/>
        <n v="6.765"/>
        <n v="6.2"/>
        <n v="1.9"/>
        <n v="3.6"/>
        <n v="2.2"/>
        <n v="2.11"/>
        <n v="3.8"/>
        <n v="2.24"/>
        <n v="2.83"/>
        <n v="2.81"/>
        <n v="4.004286"/>
        <n v="13.4"/>
        <n v="14.95"/>
        <n v="9.45"/>
        <n v="12.5"/>
        <n v="2.1"/>
        <n v="2.15"/>
        <n v="2.95"/>
        <n v="1.85"/>
        <n v="5.05"/>
        <n v="3.5"/>
        <n v="1.65"/>
        <n v="2.3"/>
        <n v="2.8"/>
        <n v="1.5"/>
        <n v="2.35"/>
        <n v="0.04"/>
        <n v="0.03"/>
        <n v="1.8"/>
        <n v="0.9"/>
        <n v="4.3"/>
        <n v="2.75"/>
        <n v="3.65"/>
        <n v="2.6"/>
        <n v="5.85"/>
        <n v="6.15"/>
        <n v="5.55"/>
        <n v="4.25"/>
        <n v="5.4"/>
        <n v="6.05"/>
        <n v="5.8"/>
        <n v="3.75"/>
        <n v="2.4"/>
        <n v="9.0"/>
        <n v="3.85"/>
        <n v="4.55"/>
        <n v="3.7"/>
        <n v="14.35"/>
        <n v="9.3"/>
        <n v="17.2"/>
        <n v="3.1"/>
        <n v="4.95"/>
        <n v="3.25"/>
        <n v="8.5"/>
        <n v="4.0"/>
        <n v="6.33"/>
        <n v="4.1"/>
        <n v="6.8"/>
        <n v="2.45"/>
        <n v="10.15"/>
        <n v="5.1"/>
        <n v="2.85"/>
        <n v="2.9"/>
        <n v="3.3"/>
        <n v="5.75"/>
        <n v="4.6"/>
        <n v="11.35"/>
        <n v="5.59"/>
        <n v="4.9"/>
        <n v="6.25"/>
        <n v="7.0"/>
        <n v="24.2"/>
        <n v="7.35"/>
        <n v="3.2"/>
        <n v="6.65"/>
        <n v="13.55"/>
        <n v="6.99"/>
        <n v="3.9"/>
        <n v="3.35"/>
        <n v="7.55"/>
        <n v="4.5"/>
        <n v="5.35"/>
        <n v="6.3"/>
        <n v="3.45"/>
        <n v="10.2"/>
        <n v="2.65"/>
        <n v="3.15"/>
        <n v="2.55"/>
        <n v="14.3"/>
        <n v="9.25"/>
        <n v="4.4"/>
        <n v="8.0"/>
        <n v="1.66"/>
        <n v="13.98"/>
        <n v="3.95"/>
        <n v="5.72"/>
        <n v="2.41"/>
        <n v="16.1"/>
        <n v="39.4"/>
        <n v="10.6"/>
        <n v="4.75"/>
        <n v="8.2"/>
      </sharedItems>
    </cacheField>
    <cacheField name="Differenz" numFmtId="2">
      <sharedItems containsString="0" containsBlank="1" containsNumber="1">
        <n v="-11.0"/>
        <m/>
        <n v="0.0"/>
        <n v="-0.4835750000000001"/>
        <n v="-0.05827500000000008"/>
        <n v="-0.11212500000000025"/>
        <n v="-0.008750000000000036"/>
        <n v="0.0011920000000000819"/>
        <n v="-0.07998539999999954"/>
        <n v="0.0015089999999995385"/>
        <n v="0.003859000000000279"/>
        <n v="1.6499999999997073E-4"/>
        <n v="-0.9606499999999993"/>
        <n v="-1.6221249999999987"/>
        <n v="-0.6832199999999986"/>
        <n v="-4.441711"/>
        <n v="-0.8899399999999993"/>
        <n v="0.008424999999999905"/>
        <n v="-0.19942499999999996"/>
        <n v="0.4177500000000003"/>
        <n v="-0.22640000000000016"/>
        <n v="-0.6414749999999998"/>
        <n v="-2.7386250000000003"/>
        <n v="-0.11750000000000016"/>
        <n v="-0.11659999999999981"/>
        <n v="-0.04499999999999993"/>
        <n v="-0.8268749999999998"/>
        <n v="0.022125000000000172"/>
        <n v="-0.038625000000000576"/>
        <n v="-0.0118125"/>
        <n v="-0.001282575000000001"/>
        <n v="0.001570000000000002"/>
        <n v="-0.007517649999999994"/>
        <n v="2.5932499999999994"/>
        <n v="1.300625"/>
        <n v="-0.12202500000000005"/>
        <n v="-0.12824999999999953"/>
        <n v="5.355625"/>
        <n v="2.627075"/>
        <n v="2.706"/>
        <n v="3.6982"/>
        <n v="-0.08910000000000018"/>
        <n v="-0.1357250000000001"/>
        <n v="-0.10964999999999936"/>
        <n v="-0.0743999999999998"/>
        <n v="-0.05284999999999984"/>
        <n v="-0.06412499999999977"/>
        <n v="-0.08367499999999994"/>
        <n v="-1.6782499999999994"/>
        <n v="-0.12092500000000017"/>
        <n v="-0.15169999999999995"/>
        <n v="-0.1379999999999999"/>
        <n v="-0.14590000000000014"/>
        <n v="-0.13457500000000078"/>
        <n v="-0.04349999999999987"/>
        <n v="5.874275"/>
        <n v="-0.168400000000001"/>
        <n v="-0.17377499999999912"/>
        <n v="-0.07782499999999981"/>
        <n v="-0.11944999999999961"/>
        <n v="-0.4945250000000001"/>
        <n v="-1.953125"/>
        <n v="-1.2089749999999997"/>
        <n v="3.72075"/>
        <n v="-1.235675"/>
        <n v="-0.6719250000000003"/>
        <n v="-0.10670000000000046"/>
        <n v="-0.15275000000000016"/>
        <n v="-0.09200000000000008"/>
        <n v="-2.736749999999999"/>
        <n v="-0.26872500000000166"/>
        <n v="-0.37769999999999726"/>
        <n v="-0.07145000000000001"/>
        <n v="-2.7964750000000005"/>
        <n v="-0.37345000000000006"/>
        <n v="0.019749999999999712"/>
        <n v="-0.4625999999999997"/>
        <n v="4.701350000000001"/>
        <n v="9.595025"/>
        <n v="-0.19032499999999963"/>
        <n v="-0.10012500000000024"/>
        <n v="-0.1356250000000001"/>
        <n v="-0.13267499999999988"/>
        <n v="-0.004724999999999646"/>
        <n v="0.6070499999999992"/>
        <n v="-0.5175500000000004"/>
        <n v="-0.9121750000000002"/>
        <n v="-0.9430000000000001"/>
        <n v="-0.0724499999999999"/>
        <n v="-0.08567500000000017"/>
        <n v="-0.12877499999999964"/>
        <n v="-0.20412499999999945"/>
        <n v="-0.09737499999999955"/>
        <n v="-0.10474999999999968"/>
        <n v="-0.11997500000000016"/>
        <n v="-0.08224999999999971"/>
        <n v="-0.26182500000000175"/>
        <n v="0.22074999999999978"/>
        <n v="-0.1615499999999992"/>
        <n v="0.31289999999999996"/>
        <n v="-0.14537500000000048"/>
        <n v="-1.8537499999999998"/>
        <n v="-0.8812500000000005"/>
        <n v="-0.08762500000000006"/>
        <n v="-0.08125000000000027"/>
        <n v="-0.11697500000000005"/>
        <n v="0.10505000000000031"/>
        <n v="5.363574999999999"/>
        <n v="-0.30417499999999986"/>
        <n v="-0.14637499999999903"/>
        <n v="-0.30049999999999955"/>
        <n v="0.11514999999999986"/>
        <n v="-1.406975"/>
        <n v="-0.14195000000000046"/>
        <n v="-0.19532499999999953"/>
        <n v="-0.17862500000000026"/>
        <n v="-1.5535499999999995"/>
        <n v="0.9382250000000001"/>
        <n v="-0.9108749999999999"/>
        <n v="0.8367500000000003"/>
        <n v="-1.7565"/>
        <n v="-0.6352499999999992"/>
        <n v="11.782375"/>
        <n v="-0.15812500000000007"/>
        <n v="-0.20164999999999988"/>
        <n v="-0.09937500000000021"/>
        <n v="-0.8884750000000006"/>
        <n v="2.2349999999999994"/>
        <n v="-4.530000000000001"/>
        <n v="-2.9077"/>
        <n v="-0.3933749999999998"/>
        <n v="-2.964075"/>
        <n v="0.03432499999999994"/>
        <n v="-0.32750000000000057"/>
        <n v="-0.8041749999999999"/>
        <n v="-0.12287499999999962"/>
        <n v="-0.0728749999999998"/>
        <n v="-1.6852"/>
        <n v="7.328749999999999"/>
        <n v="8.456249999999999"/>
        <n v="6.313999999999999"/>
        <n v="-0.8018500000000004"/>
        <n v="-0.2033750000000003"/>
        <n v="1.7697499999999997"/>
        <n v="0.5858750000000001"/>
        <n v="1.6569999999999996"/>
        <n v="-1.3149249999999997"/>
        <n v="-0.1253000000000002"/>
        <n v="-1.031675"/>
        <n v="-1.113500000000001"/>
        <n v="-0.12387499999999996"/>
        <n v="-2.330049999999999"/>
        <n v="-0.20332499999999998"/>
        <n v="-0.5454749999999997"/>
        <n v="-0.10332499999999989"/>
        <n v="-0.37049999999999983"/>
        <n v="6.249999999998757E-4"/>
        <n v="-4.896650000000001"/>
        <n v="-8.070562500000001"/>
        <n v="-0.2863749999999996"/>
        <n v="-0.7356250000000006"/>
        <n v="-1.3477499999999996"/>
        <n v="19.05475"/>
        <n v="6.990500000000001"/>
        <n v="-0.03639999999999999"/>
        <n v="0.0010000000000012221"/>
        <n v="0.19645000000000046"/>
        <n v="0.3456640000000002"/>
        <n v="0.12525800000000054"/>
        <n v="-6.006356000000002"/>
        <n v="6.551391000000001"/>
        <n v="-12.625779999999995"/>
        <n v="-3.397023999999999"/>
        <n v="0.09542300000000026"/>
        <n v="0.12452700000000139"/>
        <n v="-2.9280849999999994"/>
        <n v="-2.789746"/>
        <n v="4.537401"/>
        <n v="3.885816"/>
      </sharedItems>
    </cacheField>
    <cacheField name="Verfallsdatum">
      <sharedItems containsDate="1" containsBlank="1" containsMixedTypes="1">
        <m/>
        <s v="25/01/2020"/>
        <s v="21/02/2020"/>
        <s v="27/01/2020"/>
        <s v="24/02/2020"/>
        <d v="2020-08-02T00:00:00Z"/>
        <d v="2020-04-03T00:00:00Z"/>
        <s v="31/12/2022"/>
        <s v="31/12/2021"/>
        <s v="26/06/2022"/>
        <d v="2022-09-04T00:00:00Z"/>
        <s v="31/05/2022"/>
        <d v="2022-01-06T00:00:00Z"/>
        <s v="30/05/2022"/>
        <s v="28/08/2022"/>
        <s v="29/10/2021"/>
        <s v="30/07/2022"/>
        <d v="2020-04-06T00:00:00Z"/>
        <d v="2022-03-10T00:00:00Z"/>
        <s v="15/06/2020"/>
        <s v="31/12/2020"/>
        <s v="31/03/2021"/>
        <s v="30/07/2021"/>
        <s v="20/12/23"/>
        <s v="20/05/22"/>
        <s v="20/05/23"/>
        <s v="31/03/2022"/>
        <s v="30/09/2022"/>
        <s v="30/09/2021"/>
        <s v="30/09/2023"/>
        <s v="30/08/2020"/>
        <s v="30/07/2023"/>
        <s v="22/02/2021"/>
        <d v="2020-08-11T00:00:00Z"/>
        <d v="2021-05-05T00:00:00Z"/>
        <s v="20/04/2020"/>
        <s v="21/05/2020"/>
        <d v="2022-10-10T00:00:00Z"/>
        <s v="24/08/2020"/>
        <d v="2021-10-04T00:00:00Z"/>
        <d v="2021-10-05T00:00:00Z"/>
        <s v="14/11/2022"/>
        <d v="2024-10-09T00:00:00Z"/>
        <s v="23/07/2021"/>
        <s v="31/12/2023"/>
        <d v="2020-04-10T00:00:00Z"/>
        <d v="2022-01-05T00:00:00Z"/>
        <s v="22/11/2020"/>
        <d v="2021-04-03T00:00:00Z"/>
        <s v="21/11/2020"/>
        <d v="2020-09-04T00:00:00Z"/>
        <s v="30/11/2020"/>
        <s v="31/07/2020"/>
        <d v="2022-12-06T00:00:00Z"/>
        <s v="14/06/2022"/>
        <s v="28/02/2020"/>
        <s v="15/05/2020"/>
        <s v="31/08/2020"/>
        <d v="2020-06-04T00:00:00Z"/>
        <d v="2020-08-06T00:00:00Z"/>
        <s v="16/06/2020"/>
        <s v="30/03/2020"/>
        <s v="30/09/2020"/>
        <s v="30/10/2020"/>
        <s v="18/10/2020"/>
        <s v="15/11/2020"/>
        <s v="13/12/2020"/>
        <s v="31/10/2020"/>
        <s v="30/06/2022"/>
        <s v="30/11/2021"/>
        <s v="30/11/2022"/>
        <s v="31/03/2023"/>
        <s v="30/05/2021"/>
        <d v="2022-04-03T00:00:00Z"/>
        <d v="2021-12-10T00:00:00Z"/>
        <s v="26/09/2021"/>
        <d v="2021-08-11T00:00:00Z"/>
        <s v="31/01/2020"/>
        <s v="31/01/2021"/>
        <s v="28/02/2021"/>
        <s v="25/09/2020"/>
        <s v="25/09/2021"/>
        <s v="25/09/2022"/>
        <s v="25/09/2023"/>
        <s v="28/08/2020"/>
        <s v="15/08/2020"/>
        <s v="14/11/2020"/>
        <d v="2022-04-09T00:00:00Z"/>
        <d v="2020-01-10T00:00:00Z"/>
        <s v="23/10/2020"/>
        <d v="2020-05-11T00:00:00Z"/>
        <s v="16/03/2020"/>
        <s v="29/10/2020"/>
        <s v="18/08/2021"/>
        <d v="2021-04-08T00:00:00Z"/>
        <s v="25/03/2020"/>
        <d v="2020-02-03T00:00:00Z"/>
        <s v="24/02/2022"/>
        <s v="30/10/2021"/>
      </sharedItems>
    </cacheField>
    <cacheField name="Letzter Export in den Webshop" numFmtId="0">
      <sharedItems containsBlank="1">
        <s v="19.6.2020"/>
        <s v="19.6.2021"/>
        <s v="19.6.2022"/>
        <s v="19.6.2023"/>
        <s v="19.6.2024"/>
        <s v="19.6.2025"/>
        <s v="19.6.2026"/>
        <s v="19.6.2027"/>
        <s v="19.6.2028"/>
        <m/>
        <s v="19.6.2029"/>
        <s v="19.6.2030"/>
        <s v="19.6.2031"/>
        <s v="19.6.2032"/>
        <s v="19.6.2033"/>
        <s v="19.6.2034"/>
        <s v="19.6.2035"/>
        <s v="19.6.2036"/>
        <s v="19.6.2037"/>
        <s v="19.6.2038"/>
        <s v="19.6.2039"/>
        <s v="19.6.2040"/>
        <s v="19.6.2041"/>
        <s v="19.6.2042"/>
        <s v="19.6.2043"/>
        <s v="19.6.2044"/>
        <s v="19.6.2045"/>
        <s v="19.6.2046"/>
        <s v="19.6.2047"/>
        <s v="19.6.2048"/>
        <s v="19.6.2049"/>
        <s v="19.6.2050"/>
        <s v="19.6.2051"/>
        <s v="19.6.2052"/>
        <s v="19.6.2053"/>
        <s v="19.6.2054"/>
        <s v="19.6.2055"/>
        <s v="19.6.2056"/>
        <s v="19.6.2057"/>
        <s v="19.6.2058"/>
        <s v="19.6.2059"/>
        <s v="19.6.2060"/>
        <s v="19.6.2061"/>
        <s v="19.6.2062"/>
        <s v="19.6.2063"/>
        <s v="19.6.2064"/>
        <s v="19.6.2065"/>
        <s v="19.6.2066"/>
        <s v="19.6.2067"/>
        <s v="19.6.2068"/>
        <s v="19.6.2069"/>
        <s v="19.6.2070"/>
        <s v="19.6.2071"/>
        <s v="19.6.2072"/>
        <s v="19.6.2073"/>
        <s v="19.6.2074"/>
        <s v="19.6.2075"/>
        <s v="19.6.2076"/>
        <s v="19.6.2077"/>
        <s v="19.6.2078"/>
        <s v="19.6.2079"/>
        <s v="19.6.2080"/>
        <s v="19.6.2081"/>
        <s v="19.6.2082"/>
        <s v="19.6.2083"/>
        <s v="19.6.2084"/>
        <s v="19.6.2085"/>
        <s v="19.6.2086"/>
        <s v="19.6.2087"/>
        <s v="19.6.2088"/>
        <s v="19.6.2089"/>
        <s v="19.6.2090"/>
        <s v="19.6.2091"/>
        <s v="19.6.2092"/>
        <s v="19.6.2093"/>
        <s v="19.6.2094"/>
        <s v="19.6.2095"/>
        <s v="19.6.2096"/>
        <s v="19.6.2097"/>
        <s v="19.6.2098"/>
        <s v="19.6.2099"/>
        <s v="19.6.2100"/>
        <s v="19.6.2101"/>
        <s v="19.6.2102"/>
        <s v="19.6.2103"/>
        <s v="19.6.2104"/>
        <s v="19.6.2105"/>
        <s v="19.6.2106"/>
        <s v="19.6.2107"/>
        <s v="19.6.2108"/>
        <s v="19.6.2109"/>
        <s v="19.6.2110"/>
        <s v="19.6.2111"/>
        <s v="19.6.2112"/>
        <s v="19.6.2113"/>
        <s v="19.6.2114"/>
        <s v="19.6.2115"/>
        <s v="19.6.2116"/>
        <s v="19.6.2117"/>
        <s v="19.6.2118"/>
        <s v="19.6.2119"/>
        <s v="19.6.2120"/>
        <s v="19.6.2121"/>
        <s v="19.6.2122"/>
        <s v="19.6.2123"/>
        <s v="19.6.2124"/>
        <s v="19.6.2125"/>
        <s v="19.6.2126"/>
        <s v="19.6.2127"/>
        <s v="19.6.2128"/>
        <s v="19.6.2129"/>
        <s v="19.6.2130"/>
        <s v="19.6.2131"/>
        <s v="19.6.2132"/>
        <s v="19.6.2133"/>
        <s v="19.6.2134"/>
        <s v="19.6.2135"/>
        <s v="19.6.2136"/>
        <s v="19.6.2137"/>
        <s v="19.6.2138"/>
        <s v="19.6.2139"/>
        <s v="19.6.2140"/>
        <s v="19.6.2141"/>
        <s v="19.6.2142"/>
        <s v="19.6.2143"/>
        <s v="19.6.2144"/>
        <s v="19.6.2145"/>
        <s v="19.6.2146"/>
        <s v="19.6.2147"/>
        <s v="19.6.2148"/>
        <s v="19.6.2149"/>
        <s v="19.6.2150"/>
        <s v="19.6.2151"/>
        <s v="19.6.2152"/>
        <s v="19.6.2153"/>
        <s v="19.6.2154"/>
        <s v="19.6.2155"/>
        <s v="19.6.2156"/>
        <s v="19.6.2157"/>
        <s v="19.6.2158"/>
        <s v="19.6.2159"/>
        <s v="19.6.2160"/>
        <s v="19.6.2161"/>
        <s v="19.6.2162"/>
        <s v="19.6.2163"/>
        <s v="19.6.2164"/>
        <s v="19.6.2165"/>
        <s v="19.6.2166"/>
        <s v="19.6.2167"/>
        <s v="19.6.2168"/>
        <s v="19.6.2169"/>
        <s v="19.6.2170"/>
        <s v="19.6.2171"/>
        <s v="19.6.2172"/>
        <s v="19.6.2173"/>
        <s v="19.6.2174"/>
        <s v="19.6.2175"/>
        <s v="19.6.2176"/>
        <s v="19.6.2177"/>
        <s v="19.6.2178"/>
        <s v="19.6.2179"/>
        <s v="19.6.2180"/>
        <s v="19.6.2181"/>
        <s v="19.6.2182"/>
        <s v="19.6.2183"/>
        <s v="19.6.2184"/>
        <s v="19.6.2185"/>
        <s v="19.6.2186"/>
        <s v="19.6.2187"/>
        <s v="19.6.2188"/>
        <s v="19.6.2189"/>
        <s v="19.6.2190"/>
        <s v="19.6.2191"/>
        <s v="19.6.2192"/>
        <s v="19.6.2193"/>
        <s v="19.6.2194"/>
        <s v="19.6.2195"/>
        <s v="19.6.2196"/>
        <s v="19.6.2197"/>
        <s v="19.6.2198"/>
        <s v="19.6.2199"/>
        <s v="19.6.2200"/>
        <s v="19.6.2201"/>
        <s v="19.6.2202"/>
        <s v="19.6.2203"/>
        <s v="19.6.2204"/>
        <s v="19.6.2205"/>
        <s v="19.6.2206"/>
        <s v="19.6.2207"/>
        <s v="19.6.2208"/>
        <s v="19.6.2209"/>
        <s v="19.6.2210"/>
        <s v="19.6.2211"/>
        <s v="19.6.2212"/>
        <s v="19.6.2213"/>
        <s v="19.6.2214"/>
        <s v="19.6.2215"/>
        <s v="19.6.2216"/>
        <s v="19.6.2217"/>
        <s v="19.6.2218"/>
        <s v="19.6.2219"/>
        <s v="19.6.2220"/>
        <s v="19.6.2221"/>
        <s v="19.6.2222"/>
        <s v="19.6.2223"/>
        <s v="19.6.2224"/>
        <s v="19.6.2225"/>
        <s v="19.6.2226"/>
        <s v="19.6.2227"/>
        <s v="19.6.2228"/>
        <s v="19.6.2229"/>
        <s v="19.6.2230"/>
        <s v="19.6.2231"/>
        <s v="19.6.2232"/>
        <s v="19.6.2233"/>
        <s v="19.6.2234"/>
        <s v="19.6.2235"/>
        <s v="19.6.2236"/>
        <s v="19.6.2237"/>
        <s v="19.6.2238"/>
        <s v="19.6.2239"/>
        <s v="19.6.2240"/>
        <s v="19.6.2241"/>
        <s v="19.6.2242"/>
        <s v="19.6.2243"/>
        <s v="19.6.2244"/>
        <s v="19.6.2245"/>
        <s v="19.6.2246"/>
        <s v="19.6.2247"/>
        <s v="19.6.2248"/>
        <s v="19.6.2249"/>
        <s v="19.6.2250"/>
        <s v="19.6.2251"/>
        <s v="19.6.2252"/>
        <s v="19.6.2253"/>
        <s v="19.6.2254"/>
        <s v="19.6.2255"/>
        <s v="19.6.2256"/>
        <s v="19.6.2257"/>
        <s v="19.6.2258"/>
        <s v="19.6.2259"/>
        <s v="19.6.2260"/>
        <s v="19.6.2261"/>
        <s v="19.6.2262"/>
        <s v="19.6.2263"/>
        <s v="19.6.2264"/>
        <s v="19.6.2265"/>
        <s v="19.6.2266"/>
        <s v="19.6.2267"/>
        <s v="19.6.2268"/>
        <s v="19.6.2269"/>
        <s v="19.6.2270"/>
        <s v="19.6.2271"/>
        <s v="19.6.2272"/>
        <s v="19.6.2273"/>
        <s v="19.6.2274"/>
        <s v="19.6.2275"/>
        <s v="19.6.2276"/>
        <s v="19.6.2277"/>
        <s v="19.6.2278"/>
        <s v="19.6.2279"/>
        <s v="19.6.2280"/>
        <s v="19.6.2281"/>
        <s v="19.6.2282"/>
      </sharedItems>
    </cacheField>
    <cacheField name="Webshop Produktname" numFmtId="0">
      <sharedItems containsBlank="1">
        <s v="A10 Gemüseabo Gross"/>
        <s v="A11 Gemüseabo Klein"/>
        <s v="A12 Bund Spargeln"/>
        <s v="B10 Früchteabo"/>
        <s v="B11 Erdbeeren"/>
        <s v="B12 Mangos"/>
        <s v="B13 Beeren"/>
        <s v="B14 Aprikosen Klasse A"/>
        <s v="B15 Aprikosen Klasse B"/>
        <m/>
        <s v="C10 Eier"/>
        <s v="D10 Sonnwendlig Alkoholfrei"/>
        <s v="D11 Lola IPA Alkoholfrei"/>
        <s v="D12 Vivi Kola"/>
        <s v="D13 Zobo Sorell"/>
        <s v="D14 Phil's Eistee - delist"/>
        <s v="D15 Ginger Beer"/>
        <s v="D16 Aqua Monaco Tonic"/>
        <s v="D20 Bier Paul 01"/>
        <s v="D21 Oerliker Bier"/>
        <s v="D23 Amboss Amber"/>
        <s v="D24 LOG-OUT&amp;LIVE"/>
        <s v="D25 Seebueb Fräche Siech hell"/>
        <s v="D30 Appenzeller Naturperle"/>
        <s v="D31 Wädi Bräu hell"/>
        <s v="D32 Another Galaxy double dry"/>
        <s v="D40 Weisswein La Colombe"/>
        <s v="D41 Rotwein Saint Estève Grande Réserve"/>
        <s v="D42 Rotwein Mundo de Yuntero Tinto"/>
        <s v="D43 Sgàjo Prosecco"/>
        <s v="D44 Rosé - Château Saint Estève"/>
        <s v="E10 Vollmilch"/>
        <s v="E11 Milch Drink"/>
        <s v="E12 Nature Joghurt"/>
        <s v="E13 Joghurt Nature laktosefrei"/>
        <s v="E14 Butter"/>
        <s v="E15 Kokos Joghurt"/>
        <s v="E16 freies Joghurt klein"/>
        <s v="E20 Vollrahm"/>
        <s v="E21 Sauer Halbrahm"/>
        <s v="E22 Crème Fraîche"/>
        <s v="E23 Magerquark"/>
        <s v="E24 Soya Cuisine Rahm"/>
        <s v="E29 Hüttenkäse"/>
        <s v="E30 Frischkäse California Doppel"/>
        <s v="E31 Tomme"/>
        <s v="E32 Weichkäse Nr.2"/>
        <s v="E33 Greyezer AOP"/>
        <s v="E34 Parmesan"/>
        <s v="E35 Hartkäse Nr. 3"/>
        <s v="E36 Reibkäse"/>
        <s v="E37 Doppel-Mozzarella"/>
        <s v="E38 Hefe frisch"/>
        <s v="E39 Seidentofu"/>
        <s v="E40 Blätterteig Dinkel ausgewallt"/>
        <s v="E41 Blätterteig Weizen ausgewallt"/>
        <s v="E42 Tofu Nature"/>
        <s v="E43 Tofu-Gemüsemedaillons - delist"/>
        <s v="E44 Hefe frisch 500g"/>
        <s v="E45 Bratkäse Provençal"/>
        <s v="E46 Indian Paneer Nature"/>
        <s v="E47 Alpkäse Haslital rezent"/>
        <s v="E48 Alpkäse Haslital mild"/>
        <s v="E49 Feta"/>
        <s v="F10 Planted.chicken mariniert"/>
        <s v="F11 Planted.chicken "/>
        <s v="F20 TK Erbsen"/>
        <s v="F21 TK Spinat"/>
        <s v="F31 Ravioli 1"/>
        <s v="F32 Ravioli 2"/>
        <s v="F33 Wiedikerli / Zwickerli"/>
        <s v="F40 Gasparini Lutscher"/>
        <s v="F42 Hibis Kuss"/>
        <s v="F43 Sorbetto Glace"/>
        <s v="F44 Sorbetto Glace gross (0.5 Ltr.)"/>
        <s v="H10 Passata"/>
        <s v="H11 Pelati"/>
        <s v="H20 Orecchiette"/>
        <s v="H21 Penne"/>
        <s v="H22 Penne Vollkorn"/>
        <s v="H23 Strozzapreti"/>
        <s v="H30 Lasagne ohne Ei"/>
        <s v="H31 Spaghetti Vollkorn"/>
        <s v="H32 Spaghetti"/>
        <s v="H33 Fusilli / Farfalle "/>
        <s v="H40 Sugo al Basilico"/>
        <s v="H41 Pesto gross"/>
        <s v="H42 Pesto klein"/>
        <s v="H43 Pesto rosso"/>
        <s v="H50 Tagliatelle"/>
        <s v="H51 Tagliatelle piccante"/>
        <s v="H52 Tagliatelle nero di seppia"/>
        <s v="H53 Rigatoni"/>
        <s v="J10 Kichererbsen trocken"/>
        <s v="J20 Langkorn Reis"/>
        <s v="J21 Risotto Carnaroli"/>
        <s v="J22 Bio Risotto Carnaroli"/>
        <s v="J30 Vollkornreis Casina Belvedere"/>
        <s v="J31 Basmati Reis"/>
        <s v="J40 Grüne Linsen"/>
        <s v="J41 Linsen braun"/>
        <s v="J42 Rote Linsen"/>
        <s v="K10 Atlantik Meersalz fein"/>
        <s v="K11 Safran gemahlen"/>
        <s v="K12 Sesammus Tahin"/>
        <s v="K13 Getrocknete Steinpilze"/>
        <s v="K14 Sesam"/>
        <s v="K20 Oregano"/>
        <s v="K21 Basilikum"/>
        <s v="K22 Cassia Zimt"/>
        <s v="K23 Paprika edelsüss"/>
        <s v="K24 Rosmarin"/>
        <s v="K25 Lorbeerblätter"/>
        <s v="K26 Schwarzer Pfeffer ganz"/>
        <s v="K27 Schwarzer Pfeffer gemahlen"/>
        <s v="K28 Kräuter der Provence"/>
        <s v="K29 Curry mild Streudose"/>
        <s v="K30 Herbamare"/>
        <s v="K31 Gemüse Bouillon Paste"/>
        <s v="K40 Sonnenblumenöl"/>
        <s v="K41 Olivenöl Extra Vergine"/>
        <s v="K42 Mayonnaise"/>
        <s v="K43 Senf mild"/>
        <s v="K44 Senf körnig"/>
        <s v="K45 Tomatenmark"/>
        <s v="K46 Ketchup"/>
        <s v="K47 Kokosmilch extra"/>
        <s v="K48 Kokosöl nativ"/>
        <s v="K49 Rapsöl"/>
        <s v="K50 Balsamico bianco Condimento"/>
        <s v="K51 Aceto Balsamico di Modena IGP"/>
        <s v="K52 Weissweinessig"/>
        <s v="K53 Apfelessig"/>
        <s v="K54 Soja-Sauce Tamari"/>
        <s v="K55 Olivenöl Extra Vergine 5L"/>
        <s v="K56 Olivenöl Bon Sol &quot;extra virgen&quot; "/>
        <s v="L19 Ab ins Glas salzig"/>
        <s v="L20 Gewürzgurken ganz"/>
        <s v="L21 Zuckermais"/>
        <s v="L22 Kichererbsen gekocht"/>
        <s v="L30 Couscous"/>
        <s v="L31 Mais-Paniermehl"/>
        <s v="L32 Apfelmus"/>
        <s v="L40 Polenta Mittel"/>
        <s v="L41 Quinoa"/>
        <s v="L42 Goldhirse"/>
        <s v="M10 Tortillachips Blue Corn"/>
        <s v="M11 Nature Chips Kristallsalz"/>
        <s v="M20 Sonnenblumenkerne"/>
        <s v="M21 Pinienkerne "/>
        <s v="M22 Oliven Grün"/>
        <s v="M23 Gemischte Oliven"/>
        <s v="M24 Kapern"/>
        <s v="M25 Olivenpaste grün"/>
        <s v="M26 Kernenmischung"/>
        <s v="M30 Mandeln braun geröst/gesalz."/>
        <s v="M31 Flûtes nature"/>
        <s v="M32 Cracker Sesam-Rosmarin"/>
        <s v="M40 Kichererbsen-Chips Rosmarin"/>
        <s v="M41 Kichererbsen-Chips Paprika"/>
        <s v="M42 Alpenkräuter Chips"/>
        <s v="N10 Haselnüsse ganz"/>
        <s v="N11 Mandeln braun"/>
        <s v="N12 Aprikosen Malatya ganz"/>
        <s v="N13 Sultaninen"/>
        <s v="N14 Apfelringe geschält"/>
        <s v="N15 Mandeln gemahlen"/>
        <s v="N16 Haselnüsse gemahlen"/>
        <s v="N17 Cashewkerne"/>
        <s v="N18 Getrocknete Pflaumen"/>
        <s v="N19 Dörrbirnen"/>
        <s v="N20 Haferflocken fein"/>
        <s v="N21 Huusmüesli "/>
        <s v="N22 Knuspermüsli Classic "/>
        <s v="N23 Knuspermüsli Choco"/>
        <s v="N24 Datteln "/>
        <s v="N25 Papaya Streifen"/>
        <s v="N26 Baumnusskerne"/>
        <s v="N27 Pekannüsse"/>
        <s v="N28 Cerealien Zimt Gedöns"/>
        <s v="N30 Kaffee Irlanda Créma Bohnen"/>
        <s v="N31 Kaffee Irlanda Espresso Bohnen"/>
        <s v="N32 Kaffee Antigua Queen"/>
        <s v="N33 Kaffee Bonga Bonga"/>
        <s v="N34 Kaffee Buna Harrari"/>
        <s v="N35 Kaffee Gandhi Pur"/>
        <s v="N36 Kaffee La Bomba"/>
        <s v="N36 Kaffee Togo Pogo"/>
        <s v="N37 Kaffee Samba Do Brasil"/>
        <s v="N38 Kaffee Calabria"/>
        <s v="N40 Kaffee Irlanda Espresso gem."/>
        <s v="N41 Kaffee Irlanda Créma gem."/>
        <s v="N42 Verveine-Eisenkraut"/>
        <s v="N43 Pfefferminze"/>
        <s v="N44 Kamille"/>
        <s v="N45 Schwarztee"/>
        <s v="N46 Grüntee Jasmin lose"/>
        <s v="N47 Hagebutte Hibiskus"/>
        <s v="N50 Erdnussbutter"/>
        <s v="N51 Honig gross"/>
        <s v="N52 Honig klein"/>
        <s v="N53 Konfitüre Erdbeer"/>
        <s v="N54 Konfitüre Himbeer"/>
        <s v="N55 Konfitüre Aprikose"/>
        <s v="N56 Mandelmus"/>
        <s v="N57 Ab ins Glas süss"/>
        <s v="P10 Schoggi Mandeln"/>
        <s v="P11 UrDinkel-Cantucci"/>
        <s v="P12 Schokolade 70% Edelbitter"/>
        <s v="P13 Schokolade 41% Vollmilch"/>
        <s v="P14 Schokolade 35% Vollmilch vegan Haselnuss"/>
        <s v="P15 Frollini Kakaokekse "/>
        <s v="P16 Schokolade Blanc"/>
        <s v="P17 Schokolade Garçoa Sronko / Curimaná"/>
        <s v="P18 Schokolade Garçoa Idukki / Chulucanas"/>
        <s v="P19 Schokolade La Flor"/>
        <s v="P20 Knäckebrot"/>
        <s v="P21 Amaranth Mais-Waffeln Meersalz"/>
        <s v="P22 Reiswaffeln mit Salz"/>
        <s v="P23 Dinkel Zwieback ungesüsst"/>
        <s v="P24 Dinkel Cracker mit Sesam"/>
        <s v="P25 Mandorle Pralinate"/>
        <s v="P26 Getrocknete Bananen"/>
        <s v="Q10 Dinkelruchmehl"/>
        <s v="Q11 Haushaltmehl (Ruchmehl)"/>
        <s v="Q12 Weissmehl"/>
        <s v="Q13 Roggen-Vollkornmehl"/>
        <s v="Q14 Vierkorn-Vollkornmehl"/>
        <s v="Q15 Backhefe"/>
        <s v="Q20 Zucker Rohrohr"/>
        <s v="Q21 Zucker weiss"/>
        <s v="Q22 Ahornsirup"/>
        <s v="Q30 Reis Drink Vollreis"/>
        <s v="Q31 Soja Drink Mandeln"/>
        <s v="Q32 Hafer Drink"/>
        <s v="Q33 UHT Milch"/>
        <s v="Q40 Süssmost"/>
        <s v="Q41 Orangensaft Solas"/>
        <s v="Q42 Sirup Himbeere"/>
        <s v="Q43 Sirup Holunderblüten"/>
        <s v="Q44 Aprikosen- und Birnensaft"/>
        <s v="R10 Salami aus der Toscana"/>
        <s v="R11 Mikas Stadtjaegerli"/>
        <s v="R12 Mikas Stadtjaeger"/>
        <s v="R13 Ruchmehl 5kg - delist"/>
        <s v="R14 Weiss-/Zopfmehl"/>
        <s v="R15 Dinkel Vollkornmehl"/>
        <s v="R16 Knöpflimehl"/>
        <s v="R17 Halbweissmehl"/>
        <s v="R18 Ruchmehl"/>
        <s v="S20 Quetschmus "/>
        <s v="S24 Folgemilch 2"/>
        <s v="W70 Haushaltpapier"/>
        <s v="W71 Toilettenpapier"/>
        <s v="W80 Papiertaschentücher"/>
        <s v="W81 Pflegetücher Baby"/>
        <s v="W82 Züri-Sack 35 L "/>
        <s v="X10 Held Colorwaschmittel"/>
        <s v="X11 Olivenwaschmittel Wolle/Seide"/>
        <s v="X20 Held Geschirrspülpulver"/>
        <s v="X30 Held ecover Spülmaschinen Tabs"/>
        <s v="Y10 Zahncreme fluoridfrei Complete Care"/>
        <s v="Y11 Kinder Zahncreme Fluoridfrei"/>
        <s v="Y12 Zahncreme Complete Care"/>
        <s v="Y13 COSLYS Zahngel Kinder Erdbeer"/>
        <s v="Y20 Handseife Citrus, Pumpspender"/>
        <s v="Y21 Handseife Citrus, Nachfüllen"/>
        <s v="Y30 Held Handspülmittel Zitrone &amp; Aloe Vera"/>
        <s v="Y32 Geschirrspülmittel sensitiv"/>
        <s v="Y33 WC-Reiniger Zeder-Citronella"/>
        <s v="Z10 Freibetrag"/>
      </sharedItems>
    </cacheField>
    <cacheField name="Im Webshop anzeigen" numFmtId="0">
      <sharedItems>
        <s v="visible"/>
        <s v="hidden"/>
      </sharedItems>
    </cacheField>
    <cacheField name="quartierdepot-bild-0" numFmtId="0">
      <sharedItems containsBlank="1">
        <s v="quartier-produkt-1"/>
        <s v="quartier-produkt-2"/>
        <s v="quartier-produkt-3"/>
        <s v="quartier-produkt-4"/>
        <s v="quartier-produkt-5"/>
        <s v="quartier-produkt-6"/>
        <s v="quartier-produkt-7"/>
        <s v="quartier-produkt-8"/>
        <s v="quartier-produkt-9"/>
        <m/>
        <s v="quartier-produkt-10"/>
        <s v="quartier-produkt-11"/>
        <s v="quartier-produkt-12"/>
        <s v="quartier-produkt-13"/>
        <s v="quartier-produkt-14"/>
        <s v="quartier-produkt-15"/>
        <s v="quartier-produkt-16"/>
        <s v="quartier-produkt-17"/>
        <s v="quartier-produkt-18"/>
        <s v="quartier-produkt-19"/>
        <s v="quartier-produkt-20"/>
        <s v="quartier-produkt-21"/>
        <s v="quartier-produkt-22"/>
        <s v="quartier-produkt-23"/>
        <s v="quartier-produkt-24"/>
        <s v="quartier-produkt-25"/>
        <s v="quartier-produkt-26"/>
        <s v="quartier-produkt-27"/>
        <s v="quartier-produkt-28"/>
        <s v="quartier-produkt-29"/>
        <s v="quartier-produkt-30"/>
        <s v="quartier-produkt-31"/>
        <s v="quartier-produkt-32"/>
        <s v="quartier-produkt-33"/>
        <s v="quartier-produkt-34"/>
        <s v="quartier-produkt-35"/>
        <s v="quartier-produkt-36"/>
        <s v="quartier-produkt-37"/>
        <s v="quartier-produkt-38"/>
        <s v="quartier-produkt-39"/>
        <s v="quartier-produkt-40"/>
        <s v="quartier-produkt-41"/>
        <s v="quartier-produkt-42"/>
        <s v="quartier-produkt-43"/>
        <s v="quartier-produkt-44"/>
        <s v="quartier-produkt-45"/>
        <s v="quartier-produkt-46"/>
        <s v="quartier-produkt-47"/>
        <s v="quartier-produkt-48"/>
        <s v="quartier-produkt-49"/>
        <s v="quartier-produkt-50"/>
        <s v="quartier-produkt-51"/>
        <s v="quartier-produkt-52"/>
        <s v="quartier-produkt-53"/>
        <s v="quartier-produkt-54"/>
        <s v="quartier-produkt-55"/>
        <s v="quartier-produkt-56"/>
        <s v="quartier-produkt-57"/>
        <s v="quartier-produkt-58"/>
        <s v="quartier-produkt-59"/>
        <s v="quartier-produkt-60"/>
        <s v="quartier-produkt-61"/>
        <s v="quartier-produkt-62"/>
        <s v="quartier-produkt-63"/>
        <s v="quartier-produkt-64"/>
        <s v="quartier-produkt-65"/>
        <s v="quartier-produkt-66"/>
        <s v="quartier-produkt-67"/>
        <s v="quartier-produkt-68"/>
        <s v="quartier-produkt-69"/>
        <s v="quartier-produkt-70"/>
        <s v="quartier-produkt-71"/>
        <s v="quartier-produkt-72"/>
        <s v="quartier-produkt-73"/>
        <s v="quartier-produkt-74"/>
        <s v="quartier-produkt-75"/>
        <s v="quartier-produkt-76"/>
        <s v="quartier-produkt-77"/>
        <s v="quartier-produkt-78"/>
        <s v="quartier-produkt-79"/>
        <s v="quartier-produkt-80"/>
        <s v="quartier-produkt-81"/>
        <s v="quartier-produkt-82"/>
        <s v="quartier-produkt-83"/>
        <s v="quartier-produkt-84"/>
        <s v="quartier-produkt-85"/>
        <s v="quartier-produkt-86"/>
        <s v="quartier-produkt-87"/>
        <s v="quartier-produkt-88"/>
        <s v="quartier-produkt-89"/>
        <s v="quartier-produkt-90"/>
        <s v="quartier-produkt-91"/>
        <s v="quartier-produkt-92"/>
        <s v="quartier-produkt-93"/>
        <s v="quartier-produkt-94"/>
        <s v="quartier-produkt-95"/>
        <s v="quartier-produkt-96"/>
        <s v="quartier-produkt-97"/>
        <s v="quartier-produkt-98"/>
        <s v="quartier-produkt-99"/>
        <s v="quartier-produkt-100"/>
        <s v="quartier-produkt-101"/>
        <s v="quartier-produkt-102"/>
        <s v="quartier-produkt-103"/>
        <s v="quartier-produkt-104"/>
        <s v="quartier-produkt-105"/>
        <s v="quartier-produkt-106"/>
        <s v="quartier-produkt-107"/>
        <s v="quartier-produkt-108"/>
        <s v="quartier-produkt-109"/>
        <s v="quartier-produkt-110"/>
        <s v="quartier-produkt-111"/>
        <s v="quartier-produkt-112"/>
        <s v="quartier-produkt-113"/>
        <s v="quartier-produkt-114"/>
        <s v="quartier-produkt-115"/>
        <s v="quartier-produkt-116"/>
        <s v="quartier-produkt-117"/>
        <s v="quartier-produkt-118"/>
        <s v="quartier-produkt-119"/>
        <s v="quartier-produkt-120"/>
        <s v="quartier-produkt-121"/>
        <s v="quartier-produkt-122"/>
        <s v="quartier-produkt-123"/>
        <s v="quartier-produkt-124"/>
        <s v="quartier-produkt-125"/>
        <s v="quartier-produkt-126"/>
        <s v="quartier-produkt-127"/>
        <s v="quartier-produkt-128"/>
        <s v="quartier-produkt-129"/>
        <s v="quartier-produkt-130"/>
        <s v="quartier-produkt-131"/>
        <s v="quartier-produkt-132"/>
        <s v="quartier-produkt-133"/>
        <s v="quartier-produkt-134"/>
        <s v="quartier-produkt-135"/>
        <s v="quartier-produkt-136"/>
        <s v="quartier-produkt-137"/>
        <s v="quartier-produkt-138"/>
        <s v="quartier-produkt-139"/>
        <s v="quartier-produkt-140"/>
        <s v="quartier-produkt-141"/>
        <s v="quartier-produkt-142"/>
        <s v="quartier-produkt-143"/>
        <s v="quartier-produkt-144"/>
        <s v="quartier-produkt-145"/>
        <s v="quartier-produkt-146"/>
        <s v="quartier-produkt-147"/>
        <s v="quartier-produkt-148"/>
        <s v="quartier-produkt-149"/>
        <s v="quartier-produkt-150"/>
        <s v="quartier-produkt-151"/>
        <s v="quartier-produkt-152"/>
        <s v="quartier-produkt-153"/>
        <s v="quartier-produkt-154"/>
        <s v="quartier-produkt-155"/>
        <s v="quartier-produkt-156"/>
        <s v="quartier-produkt-157"/>
        <s v="quartier-produkt-158"/>
        <s v="quartier-produkt-159"/>
        <s v="quartier-produkt-160"/>
        <s v="quartier-produkt-161"/>
        <s v="quartier-produkt-162"/>
        <s v="quartier-produkt-163"/>
        <s v="quartier-produkt-164"/>
        <s v="quartier-produkt-165"/>
        <s v="quartier-produkt-166"/>
        <s v="quartier-produkt-167"/>
        <s v="quartier-produkt-168"/>
        <s v="quartier-produkt-169"/>
        <s v="quartier-produkt-170"/>
        <s v="quartier-produkt-171"/>
        <s v="quartier-produkt-172"/>
        <s v="quartier-produkt-173"/>
        <s v="quartier-produkt-174"/>
        <s v="quartier-produkt-175"/>
        <s v="quartier-produkt-176"/>
        <s v="quartier-produkt-177"/>
        <s v="quartier-produkt-178"/>
        <s v="quartier-produkt-179"/>
        <s v="quartier-produkt-180"/>
        <s v="quartier-produkt-181"/>
        <s v="quartier-produkt-182"/>
        <s v="quartier-produkt-183"/>
        <s v="quartier-produkt-184"/>
        <s v="quartier-produkt-185"/>
        <s v="quartier-produkt-186"/>
        <s v="quartier-produkt-187"/>
        <s v="quartier-produkt-188"/>
        <s v="quartier-produkt-189"/>
        <s v="quartier-produkt-190"/>
        <s v="quartier-produkt-191"/>
        <s v="quartier-produkt-192"/>
        <s v="quartier-produkt-193"/>
        <s v="quartier-produkt-194"/>
        <s v="quartier-produkt-195"/>
        <s v="quartier-produkt-196"/>
        <s v="quartier-produkt-197"/>
        <s v="quartier-produkt-198"/>
        <s v="quartier-produkt-199"/>
        <s v="quartier-produkt-200"/>
        <s v="quartier-produkt-201"/>
        <s v="quartier-produkt-202"/>
        <s v="quartier-produkt-203"/>
        <s v="quartier-produkt-204"/>
        <s v="quartier-produkt-205"/>
        <s v="quartier-produkt-206"/>
        <s v="quartier-produkt-207"/>
        <s v="quartier-produkt-208"/>
        <s v="quartier-produkt-209"/>
        <s v="quartier-produkt-210"/>
        <s v="quartier-produkt-211"/>
        <s v="quartier-produkt-212"/>
        <s v="quartier-produkt-213"/>
        <s v="quartier-produkt-214"/>
        <s v="quartier-produkt-215"/>
        <s v="quartier-produkt-216"/>
        <s v="quartier-produkt-217"/>
        <s v="quartier-produkt-218"/>
        <s v="quartier-produkt-219"/>
        <s v="quartier-produkt-220"/>
        <s v="quartier-produkt-221"/>
        <s v="quartier-produkt-222"/>
        <s v="quartier-produkt-223"/>
        <s v="quartier-produkt-224"/>
        <s v="quartier-produkt-225"/>
        <s v="quartier-produkt-226"/>
        <s v="quartier-produkt-227"/>
        <s v="quartier-produkt-228"/>
        <s v="quartier-produkt-229"/>
        <s v="quartier-produkt-230"/>
        <s v="quartier-produkt-231"/>
        <s v="quartier-produkt-232"/>
        <s v="quartier-produkt-233"/>
        <s v="quartier-produkt-234"/>
        <s v="quartier-produkt-235"/>
        <s v="quartier-produkt-236"/>
        <s v="quartier-produkt-237"/>
        <s v="quartier-produkt-238"/>
        <s v="quartier-produkt-239"/>
        <s v="quartier-produkt-240"/>
        <s v="quartier-produkt-241"/>
        <s v="quartier-produkt-242"/>
        <s v="quartier-produkt-243"/>
        <s v="quartier-produkt-244"/>
        <s v="quartier-produkt-245"/>
        <s v="quartier-produkt-246"/>
        <s v="quartier-produkt-247"/>
        <s v="quartier-produkt-248"/>
        <s v="quartier-produkt-249"/>
        <s v="quartier-produkt-250"/>
        <s v="quartier-produkt-251"/>
        <s v="quartier-produkt-252"/>
        <s v="quartier-produkt-253"/>
        <s v="quartier-produkt-254"/>
        <s v="quartier-produkt-255"/>
        <s v="quartier-produkt-256"/>
        <s v="quartier-produkt-257"/>
        <s v="quartier-produkt-258"/>
        <s v="quartier-produkt-259"/>
        <s v="quartier-produkt-260"/>
        <s v="quartier-produkt-261"/>
        <s v="quartier-produkt-262"/>
        <s v="quartier-produkt-263"/>
      </sharedItems>
    </cacheField>
    <cacheField name="Bilder" numFmtId="0">
      <sharedItems containsBlank="1">
        <s v="https://webshop.quartier-depot.ch/wp-content/uploads/quartier-produkt-1.png"/>
        <s v="https://webshop.quartier-depot.ch/wp-content/uploads/quartier-produkt-2.png"/>
        <s v="https://webshop.quartier-depot.ch/wp-content/uploads/quartier-produkt-3.png"/>
        <s v="https://webshop.quartier-depot.ch/wp-content/uploads/quartier-produkt-4.png"/>
        <s v="https://webshop.quartier-depot.ch/wp-content/uploads/quartier-produkt-5.png"/>
        <s v="https://webshop.quartier-depot.ch/wp-content/uploads/quartier-produkt-6.png"/>
        <s v="https://webshop.quartier-depot.ch/wp-content/uploads/quartier-produkt-7.png"/>
        <s v="https://webshop.quartier-depot.ch/wp-content/uploads/quartier-produkt-8.png"/>
        <s v="https://webshop.quartier-depot.ch/wp-content/uploads/quartier-produkt-9.png"/>
        <m/>
        <s v="https://webshop.quartier-depot.ch/wp-content/uploads/quartier-produkt-10.png"/>
        <s v="https://webshop.quartier-depot.ch/wp-content/uploads/quartier-produkt-11.png"/>
        <s v="https://webshop.quartier-depot.ch/wp-content/uploads/quartier-produkt-12.png"/>
        <s v="https://webshop.quartier-depot.ch/wp-content/uploads/quartier-produkt-13.png"/>
        <s v="https://webshop.quartier-depot.ch/wp-content/uploads/quartier-produkt-14.png"/>
        <s v="https://webshop.quartier-depot.ch/wp-content/uploads/quartier-produkt-15.png"/>
        <s v="https://webshop.quartier-depot.ch/wp-content/uploads/quartier-produkt-16.png"/>
        <s v="https://webshop.quartier-depot.ch/wp-content/uploads/quartier-produkt-17.png"/>
        <s v="https://webshop.quartier-depot.ch/wp-content/uploads/quartier-produkt-18.png"/>
        <s v="https://webshop.quartier-depot.ch/wp-content/uploads/quartier-produkt-19.png"/>
        <s v="https://webshop.quartier-depot.ch/wp-content/uploads/quartier-produkt-20.png"/>
        <s v="https://webshop.quartier-depot.ch/wp-content/uploads/quartier-produkt-21.png"/>
        <s v="https://webshop.quartier-depot.ch/wp-content/uploads/quartier-produkt-22.png"/>
        <s v="https://webshop.quartier-depot.ch/wp-content/uploads/quartier-produkt-23.png"/>
        <s v="https://webshop.quartier-depot.ch/wp-content/uploads/quartier-produkt-24.png"/>
        <s v="https://webshop.quartier-depot.ch/wp-content/uploads/quartier-produkt-25.png"/>
        <s v="https://webshop.quartier-depot.ch/wp-content/uploads/quartier-produkt-26.png"/>
        <s v="https://webshop.quartier-depot.ch/wp-content/uploads/quartier-produkt-27.png"/>
        <s v="https://webshop.quartier-depot.ch/wp-content/uploads/quartier-produkt-28.png"/>
        <s v="https://webshop.quartier-depot.ch/wp-content/uploads/quartier-produkt-29.png"/>
        <s v="https://webshop.quartier-depot.ch/wp-content/uploads/quartier-produkt-30.png"/>
        <s v="https://webshop.quartier-depot.ch/wp-content/uploads/quartier-produkt-31.png"/>
        <s v="https://webshop.quartier-depot.ch/wp-content/uploads/quartier-produkt-32.png"/>
        <s v="https://webshop.quartier-depot.ch/wp-content/uploads/quartier-produkt-33.png"/>
        <s v="https://webshop.quartier-depot.ch/wp-content/uploads/quartier-produkt-34.png"/>
        <s v="https://webshop.quartier-depot.ch/wp-content/uploads/quartier-produkt-35.png"/>
        <s v="https://webshop.quartier-depot.ch/wp-content/uploads/quartier-produkt-36.png"/>
        <s v="https://webshop.quartier-depot.ch/wp-content/uploads/quartier-produkt-37.png"/>
        <s v="https://webshop.quartier-depot.ch/wp-content/uploads/quartier-produkt-38.png"/>
        <s v="https://webshop.quartier-depot.ch/wp-content/uploads/quartier-produkt-39.png"/>
        <s v="https://webshop.quartier-depot.ch/wp-content/uploads/quartier-produkt-40.png"/>
        <s v="https://webshop.quartier-depot.ch/wp-content/uploads/quartier-produkt-41.png"/>
        <s v="https://webshop.quartier-depot.ch/wp-content/uploads/quartier-produkt-42.png"/>
        <s v="https://webshop.quartier-depot.ch/wp-content/uploads/quartier-produkt-43.png"/>
        <s v="https://webshop.quartier-depot.ch/wp-content/uploads/quartier-produkt-44.png"/>
        <s v="https://webshop.quartier-depot.ch/wp-content/uploads/quartier-produkt-45.png"/>
        <s v="https://webshop.quartier-depot.ch/wp-content/uploads/quartier-produkt-46.png"/>
        <s v="https://webshop.quartier-depot.ch/wp-content/uploads/quartier-produkt-47.png"/>
        <s v="https://webshop.quartier-depot.ch/wp-content/uploads/quartier-produkt-48.png"/>
        <s v="https://webshop.quartier-depot.ch/wp-content/uploads/quartier-produkt-49.png"/>
        <s v="https://webshop.quartier-depot.ch/wp-content/uploads/quartier-produkt-50.png"/>
        <s v="https://webshop.quartier-depot.ch/wp-content/uploads/quartier-produkt-51.png"/>
        <s v="https://webshop.quartier-depot.ch/wp-content/uploads/quartier-produkt-52.png"/>
        <s v="https://webshop.quartier-depot.ch/wp-content/uploads/quartier-produkt-53.png"/>
        <s v="https://webshop.quartier-depot.ch/wp-content/uploads/quartier-produkt-54.png"/>
        <s v="https://webshop.quartier-depot.ch/wp-content/uploads/quartier-produkt-55.png"/>
        <s v="https://webshop.quartier-depot.ch/wp-content/uploads/quartier-produkt-56.png"/>
        <s v="https://webshop.quartier-depot.ch/wp-content/uploads/quartier-produkt-57.png"/>
        <s v="https://webshop.quartier-depot.ch/wp-content/uploads/quartier-produkt-58.png"/>
        <s v="https://webshop.quartier-depot.ch/wp-content/uploads/quartier-produkt-59.png"/>
        <s v="https://webshop.quartier-depot.ch/wp-content/uploads/quartier-produkt-60.png"/>
        <s v="https://webshop.quartier-depot.ch/wp-content/uploads/quartier-produkt-61.png"/>
        <s v="https://webshop.quartier-depot.ch/wp-content/uploads/quartier-produkt-62.png"/>
        <s v="https://webshop.quartier-depot.ch/wp-content/uploads/quartier-produkt-63.png"/>
        <s v="https://webshop.quartier-depot.ch/wp-content/uploads/quartier-produkt-64.png"/>
        <s v="https://webshop.quartier-depot.ch/wp-content/uploads/quartier-produkt-65.png"/>
        <s v="https://webshop.quartier-depot.ch/wp-content/uploads/quartier-produkt-66.png"/>
        <s v="https://webshop.quartier-depot.ch/wp-content/uploads/quartier-produkt-67.png"/>
        <s v="https://webshop.quartier-depot.ch/wp-content/uploads/quartier-produkt-68.png"/>
        <s v="https://webshop.quartier-depot.ch/wp-content/uploads/quartier-produkt-69.png"/>
        <s v="https://webshop.quartier-depot.ch/wp-content/uploads/quartier-produkt-70.png"/>
        <s v="https://webshop.quartier-depot.ch/wp-content/uploads/quartier-produkt-71.png"/>
        <s v="https://webshop.quartier-depot.ch/wp-content/uploads/quartier-produkt-72.png"/>
        <s v="https://webshop.quartier-depot.ch/wp-content/uploads/quartier-produkt-73.png"/>
        <s v="https://webshop.quartier-depot.ch/wp-content/uploads/quartier-produkt-74.png"/>
        <s v="https://webshop.quartier-depot.ch/wp-content/uploads/quartier-produkt-75.png"/>
        <s v="https://webshop.quartier-depot.ch/wp-content/uploads/quartier-produkt-76.png"/>
        <s v="https://webshop.quartier-depot.ch/wp-content/uploads/quartier-produkt-77.png"/>
        <s v="https://webshop.quartier-depot.ch/wp-content/uploads/quartier-produkt-78.png"/>
        <s v="https://webshop.quartier-depot.ch/wp-content/uploads/quartier-produkt-79.png"/>
        <s v="https://webshop.quartier-depot.ch/wp-content/uploads/quartier-produkt-80.png"/>
        <s v="https://webshop.quartier-depot.ch/wp-content/uploads/quartier-produkt-81.png"/>
        <s v="https://webshop.quartier-depot.ch/wp-content/uploads/quartier-produkt-82.png"/>
        <s v="https://webshop.quartier-depot.ch/wp-content/uploads/quartier-produkt-83.png"/>
        <s v="https://webshop.quartier-depot.ch/wp-content/uploads/quartier-produkt-84.png"/>
        <s v="https://webshop.quartier-depot.ch/wp-content/uploads/quartier-produkt-85.png"/>
        <s v="https://webshop.quartier-depot.ch/wp-content/uploads/quartier-produkt-86.png"/>
        <s v="https://webshop.quartier-depot.ch/wp-content/uploads/quartier-produkt-87.png"/>
        <s v="https://webshop.quartier-depot.ch/wp-content/uploads/quartier-produkt-88.png"/>
        <s v="https://webshop.quartier-depot.ch/wp-content/uploads/quartier-produkt-89.png"/>
        <s v="https://webshop.quartier-depot.ch/wp-content/uploads/quartier-produkt-90.png"/>
        <s v="https://webshop.quartier-depot.ch/wp-content/uploads/quartier-produkt-91.png"/>
        <s v="https://webshop.quartier-depot.ch/wp-content/uploads/quartier-produkt-92.png"/>
        <s v="https://webshop.quartier-depot.ch/wp-content/uploads/quartier-produkt-93.png"/>
        <s v="https://webshop.quartier-depot.ch/wp-content/uploads/quartier-produkt-94.png"/>
        <s v="https://webshop.quartier-depot.ch/wp-content/uploads/quartier-produkt-95.png"/>
        <s v="https://webshop.quartier-depot.ch/wp-content/uploads/quartier-produkt-96.png"/>
        <s v="https://webshop.quartier-depot.ch/wp-content/uploads/quartier-produkt-97.png"/>
        <s v="https://webshop.quartier-depot.ch/wp-content/uploads/quartier-produkt-98.png"/>
        <s v="https://webshop.quartier-depot.ch/wp-content/uploads/quartier-produkt-99.png"/>
        <s v="https://webshop.quartier-depot.ch/wp-content/uploads/quartier-produkt-100.png"/>
        <s v="https://webshop.quartier-depot.ch/wp-content/uploads/quartier-produkt-101.png"/>
        <s v="https://webshop.quartier-depot.ch/wp-content/uploads/quartier-produkt-102.png"/>
        <s v="https://webshop.quartier-depot.ch/wp-content/uploads/quartier-produkt-103.png"/>
        <s v="https://webshop.quartier-depot.ch/wp-content/uploads/quartier-produkt-104.png"/>
        <s v="https://webshop.quartier-depot.ch/wp-content/uploads/quartier-produkt-105.png"/>
        <s v="https://webshop.quartier-depot.ch/wp-content/uploads/quartier-produkt-106.png"/>
        <s v="https://webshop.quartier-depot.ch/wp-content/uploads/quartier-produkt-107.png"/>
        <s v="https://webshop.quartier-depot.ch/wp-content/uploads/quartier-produkt-108.png"/>
        <s v="https://webshop.quartier-depot.ch/wp-content/uploads/quartier-produkt-109.png"/>
        <s v="https://webshop.quartier-depot.ch/wp-content/uploads/quartier-produkt-110.png"/>
        <s v="https://webshop.quartier-depot.ch/wp-content/uploads/quartier-produkt-111.png"/>
        <s v="https://webshop.quartier-depot.ch/wp-content/uploads/quartier-produkt-112.png"/>
        <s v="https://webshop.quartier-depot.ch/wp-content/uploads/quartier-produkt-113.png"/>
        <s v="https://webshop.quartier-depot.ch/wp-content/uploads/quartier-produkt-114.png"/>
        <s v="https://webshop.quartier-depot.ch/wp-content/uploads/quartier-produkt-115.png"/>
        <s v="https://webshop.quartier-depot.ch/wp-content/uploads/quartier-produkt-116.png"/>
        <s v="https://webshop.quartier-depot.ch/wp-content/uploads/quartier-produkt-117.png"/>
        <s v="https://webshop.quartier-depot.ch/wp-content/uploads/quartier-produkt-118.png"/>
        <s v="https://webshop.quartier-depot.ch/wp-content/uploads/quartier-produkt-119.png"/>
        <s v="https://webshop.quartier-depot.ch/wp-content/uploads/quartier-produkt-120.png"/>
        <s v="https://webshop.quartier-depot.ch/wp-content/uploads/quartier-produkt-121.png"/>
        <s v="https://webshop.quartier-depot.ch/wp-content/uploads/quartier-produkt-122.png"/>
        <s v="https://webshop.quartier-depot.ch/wp-content/uploads/quartier-produkt-123.png"/>
        <s v="https://webshop.quartier-depot.ch/wp-content/uploads/quartier-produkt-124.png"/>
        <s v="https://webshop.quartier-depot.ch/wp-content/uploads/quartier-produkt-125.png"/>
        <s v="https://webshop.quartier-depot.ch/wp-content/uploads/quartier-produkt-126.png"/>
        <s v="https://webshop.quartier-depot.ch/wp-content/uploads/quartier-produkt-127.png"/>
        <s v="https://webshop.quartier-depot.ch/wp-content/uploads/quartier-produkt-128.png"/>
        <s v="https://webshop.quartier-depot.ch/wp-content/uploads/quartier-produkt-129.png"/>
        <s v="https://webshop.quartier-depot.ch/wp-content/uploads/quartier-produkt-130.png"/>
        <s v="https://webshop.quartier-depot.ch/wp-content/uploads/quartier-produkt-131.png"/>
        <s v="https://webshop.quartier-depot.ch/wp-content/uploads/quartier-produkt-132.png"/>
        <s v="https://webshop.quartier-depot.ch/wp-content/uploads/quartier-produkt-133.png"/>
        <s v="https://webshop.quartier-depot.ch/wp-content/uploads/quartier-produkt-134.png"/>
        <s v="https://webshop.quartier-depot.ch/wp-content/uploads/quartier-produkt-135.png"/>
        <s v="https://webshop.quartier-depot.ch/wp-content/uploads/quartier-produkt-136.png"/>
        <s v="https://webshop.quartier-depot.ch/wp-content/uploads/quartier-produkt-137.png"/>
        <s v="https://webshop.quartier-depot.ch/wp-content/uploads/quartier-produkt-138.png"/>
        <s v="https://webshop.quartier-depot.ch/wp-content/uploads/quartier-produkt-139.png"/>
        <s v="https://webshop.quartier-depot.ch/wp-content/uploads/quartier-produkt-140.png"/>
        <s v="https://webshop.quartier-depot.ch/wp-content/uploads/quartier-produkt-141.png"/>
        <s v="https://webshop.quartier-depot.ch/wp-content/uploads/quartier-produkt-142.png"/>
        <s v="https://webshop.quartier-depot.ch/wp-content/uploads/quartier-produkt-143.png"/>
        <s v="https://webshop.quartier-depot.ch/wp-content/uploads/quartier-produkt-144.png"/>
        <s v="https://webshop.quartier-depot.ch/wp-content/uploads/quartier-produkt-145.png"/>
        <s v="https://webshop.quartier-depot.ch/wp-content/uploads/quartier-produkt-146.png"/>
        <s v="https://webshop.quartier-depot.ch/wp-content/uploads/quartier-produkt-147.png"/>
        <s v="https://webshop.quartier-depot.ch/wp-content/uploads/quartier-produkt-148.png"/>
        <s v="https://webshop.quartier-depot.ch/wp-content/uploads/quartier-produkt-149.png"/>
        <s v="https://webshop.quartier-depot.ch/wp-content/uploads/quartier-produkt-150.png"/>
        <s v="https://webshop.quartier-depot.ch/wp-content/uploads/quartier-produkt-151.png"/>
        <s v="https://webshop.quartier-depot.ch/wp-content/uploads/quartier-produkt-152.png"/>
        <s v="https://webshop.quartier-depot.ch/wp-content/uploads/quartier-produkt-153.png"/>
        <s v="https://webshop.quartier-depot.ch/wp-content/uploads/quartier-produkt-154.png"/>
        <s v="https://webshop.quartier-depot.ch/wp-content/uploads/quartier-produkt-155.png"/>
        <s v="https://webshop.quartier-depot.ch/wp-content/uploads/quartier-produkt-156.png"/>
        <s v="https://webshop.quartier-depot.ch/wp-content/uploads/quartier-produkt-157.png"/>
        <s v="https://webshop.quartier-depot.ch/wp-content/uploads/quartier-produkt-158.png"/>
        <s v="https://webshop.quartier-depot.ch/wp-content/uploads/quartier-produkt-159.png"/>
        <s v="https://webshop.quartier-depot.ch/wp-content/uploads/quartier-produkt-160.png"/>
        <s v="https://webshop.quartier-depot.ch/wp-content/uploads/quartier-produkt-161.png"/>
        <s v="https://webshop.quartier-depot.ch/wp-content/uploads/quartier-produkt-162.png"/>
        <s v="https://webshop.quartier-depot.ch/wp-content/uploads/quartier-produkt-163.png"/>
        <s v="https://webshop.quartier-depot.ch/wp-content/uploads/quartier-produkt-164.png"/>
        <s v="https://webshop.quartier-depot.ch/wp-content/uploads/quartier-produkt-165.png"/>
        <s v="https://webshop.quartier-depot.ch/wp-content/uploads/quartier-produkt-166.png"/>
        <s v="https://webshop.quartier-depot.ch/wp-content/uploads/quartier-produkt-167.png"/>
        <s v="https://webshop.quartier-depot.ch/wp-content/uploads/quartier-produkt-168.png"/>
        <s v="https://webshop.quartier-depot.ch/wp-content/uploads/quartier-produkt-169.png"/>
        <s v="https://webshop.quartier-depot.ch/wp-content/uploads/quartier-produkt-170.png"/>
        <s v="https://webshop.quartier-depot.ch/wp-content/uploads/quartier-produkt-171.png"/>
        <s v="https://webshop.quartier-depot.ch/wp-content/uploads/quartier-produkt-172.png"/>
        <s v="https://webshop.quartier-depot.ch/wp-content/uploads/quartier-produkt-173.png"/>
        <s v="https://webshop.quartier-depot.ch/wp-content/uploads/quartier-produkt-174.png"/>
        <s v="https://webshop.quartier-depot.ch/wp-content/uploads/quartier-produkt-175.png"/>
        <s v="https://webshop.quartier-depot.ch/wp-content/uploads/quartier-produkt-176.png"/>
        <s v="https://webshop.quartier-depot.ch/wp-content/uploads/quartier-produkt-177.png"/>
        <s v="https://webshop.quartier-depot.ch/wp-content/uploads/quartier-produkt-178.png"/>
        <s v="https://webshop.quartier-depot.ch/wp-content/uploads/quartier-produkt-179.png"/>
        <s v="https://webshop.quartier-depot.ch/wp-content/uploads/quartier-produkt-180.png"/>
        <s v="https://webshop.quartier-depot.ch/wp-content/uploads/quartier-produkt-181.png"/>
        <s v="https://webshop.quartier-depot.ch/wp-content/uploads/quartier-produkt-182.png"/>
        <s v="https://webshop.quartier-depot.ch/wp-content/uploads/quartier-produkt-183.png"/>
        <s v="https://webshop.quartier-depot.ch/wp-content/uploads/quartier-produkt-184.png"/>
        <s v="https://webshop.quartier-depot.ch/wp-content/uploads/quartier-produkt-185.png"/>
        <s v="https://webshop.quartier-depot.ch/wp-content/uploads/quartier-produkt-186.png"/>
        <s v="https://webshop.quartier-depot.ch/wp-content/uploads/quartier-produkt-187.png"/>
        <s v="https://webshop.quartier-depot.ch/wp-content/uploads/quartier-produkt-188.png"/>
        <s v="https://webshop.quartier-depot.ch/wp-content/uploads/quartier-produkt-189.png"/>
        <s v="https://webshop.quartier-depot.ch/wp-content/uploads/quartier-produkt-190.png"/>
        <s v="https://webshop.quartier-depot.ch/wp-content/uploads/quartier-produkt-191.png"/>
        <s v="https://webshop.quartier-depot.ch/wp-content/uploads/quartier-produkt-192.png"/>
        <s v="https://webshop.quartier-depot.ch/wp-content/uploads/quartier-produkt-193.png"/>
        <s v="https://webshop.quartier-depot.ch/wp-content/uploads/quartier-produkt-194.png"/>
        <s v="https://webshop.quartier-depot.ch/wp-content/uploads/quartier-produkt-195.png"/>
        <s v="https://webshop.quartier-depot.ch/wp-content/uploads/quartier-produkt-196.png"/>
        <s v="https://webshop.quartier-depot.ch/wp-content/uploads/quartier-produkt-197.png"/>
        <s v="https://webshop.quartier-depot.ch/wp-content/uploads/quartier-produkt-198.png"/>
        <s v="https://webshop.quartier-depot.ch/wp-content/uploads/quartier-produkt-199.png"/>
        <s v="https://webshop.quartier-depot.ch/wp-content/uploads/quartier-produkt-200.png"/>
        <s v="https://webshop.quartier-depot.ch/wp-content/uploads/quartier-produkt-201.png"/>
        <s v="https://webshop.quartier-depot.ch/wp-content/uploads/quartier-produkt-202.png"/>
        <s v="https://webshop.quartier-depot.ch/wp-content/uploads/quartier-produkt-203.png"/>
        <s v="https://webshop.quartier-depot.ch/wp-content/uploads/quartier-produkt-204.png"/>
        <s v="https://webshop.quartier-depot.ch/wp-content/uploads/quartier-produkt-205.png"/>
        <s v="https://webshop.quartier-depot.ch/wp-content/uploads/quartier-produkt-206.png"/>
        <s v="https://webshop.quartier-depot.ch/wp-content/uploads/quartier-produkt-207.png"/>
        <s v="https://webshop.quartier-depot.ch/wp-content/uploads/quartier-produkt-208.png"/>
        <s v="https://webshop.quartier-depot.ch/wp-content/uploads/quartier-produkt-209.png"/>
        <s v="https://webshop.quartier-depot.ch/wp-content/uploads/quartier-produkt-210.png"/>
        <s v="https://webshop.quartier-depot.ch/wp-content/uploads/quartier-produkt-211.png"/>
        <s v="https://webshop.quartier-depot.ch/wp-content/uploads/quartier-produkt-212.png"/>
        <s v="https://webshop.quartier-depot.ch/wp-content/uploads/quartier-produkt-213.png"/>
        <s v="https://webshop.quartier-depot.ch/wp-content/uploads/quartier-produkt-214.png"/>
        <s v="https://webshop.quartier-depot.ch/wp-content/uploads/quartier-produkt-215.png"/>
        <s v="https://webshop.quartier-depot.ch/wp-content/uploads/quartier-produkt-216.png"/>
        <s v="https://webshop.quartier-depot.ch/wp-content/uploads/quartier-produkt-217.png"/>
        <s v="https://webshop.quartier-depot.ch/wp-content/uploads/quartier-produkt-218.png"/>
        <s v="https://webshop.quartier-depot.ch/wp-content/uploads/quartier-produkt-219.png"/>
        <s v="https://webshop.quartier-depot.ch/wp-content/uploads/quartier-produkt-220.png"/>
        <s v="https://webshop.quartier-depot.ch/wp-content/uploads/quartier-produkt-221.png"/>
        <s v="https://webshop.quartier-depot.ch/wp-content/uploads/quartier-produkt-222.png"/>
        <s v="https://webshop.quartier-depot.ch/wp-content/uploads/quartier-produkt-223.png"/>
        <s v="https://webshop.quartier-depot.ch/wp-content/uploads/quartier-produkt-224.png"/>
        <s v="https://webshop.quartier-depot.ch/wp-content/uploads/quartier-produkt-225.png"/>
        <s v="https://webshop.quartier-depot.ch/wp-content/uploads/quartier-produkt-226.png"/>
        <s v="https://webshop.quartier-depot.ch/wp-content/uploads/quartier-produkt-227.png"/>
        <s v="https://webshop.quartier-depot.ch/wp-content/uploads/quartier-produkt-228.png"/>
        <s v="https://webshop.quartier-depot.ch/wp-content/uploads/quartier-produkt-229.png"/>
        <s v="https://webshop.quartier-depot.ch/wp-content/uploads/quartier-produkt-230.png"/>
        <s v="https://webshop.quartier-depot.ch/wp-content/uploads/quartier-produkt-231.png"/>
        <s v="https://webshop.quartier-depot.ch/wp-content/uploads/quartier-produkt-232.png"/>
        <s v="https://webshop.quartier-depot.ch/wp-content/uploads/quartier-produkt-233.png"/>
        <s v="https://webshop.quartier-depot.ch/wp-content/uploads/quartier-produkt-234.png"/>
        <s v="https://webshop.quartier-depot.ch/wp-content/uploads/quartier-produkt-235.png"/>
        <s v="https://webshop.quartier-depot.ch/wp-content/uploads/quartier-produkt-236.png"/>
        <s v="https://webshop.quartier-depot.ch/wp-content/uploads/quartier-produkt-237.png"/>
        <s v="https://webshop.quartier-depot.ch/wp-content/uploads/quartier-produkt-238.png"/>
        <s v="https://webshop.quartier-depot.ch/wp-content/uploads/quartier-produkt-239.png"/>
        <s v="https://webshop.quartier-depot.ch/wp-content/uploads/quartier-produkt-240.png"/>
        <s v="https://webshop.quartier-depot.ch/wp-content/uploads/quartier-produkt-241.png"/>
        <s v="https://webshop.quartier-depot.ch/wp-content/uploads/quartier-produkt-242.png"/>
        <s v="https://webshop.quartier-depot.ch/wp-content/uploads/quartier-produkt-243.png"/>
        <s v="https://webshop.quartier-depot.ch/wp-content/uploads/quartier-produkt-244.png"/>
        <s v="https://webshop.quartier-depot.ch/wp-content/uploads/quartier-produkt-245.png"/>
        <s v="https://webshop.quartier-depot.ch/wp-content/uploads/quartier-produkt-246.png"/>
        <s v="https://webshop.quartier-depot.ch/wp-content/uploads/quartier-produkt-247.png"/>
        <s v="https://webshop.quartier-depot.ch/wp-content/uploads/quartier-produkt-248.png"/>
        <s v="https://webshop.quartier-depot.ch/wp-content/uploads/quartier-produkt-249.png"/>
        <s v="https://webshop.quartier-depot.ch/wp-content/uploads/quartier-produkt-250.png"/>
        <s v="https://webshop.quartier-depot.ch/wp-content/uploads/quartier-produkt-251.png"/>
        <s v="https://webshop.quartier-depot.ch/wp-content/uploads/quartier-produkt-252.png"/>
        <s v="https://webshop.quartier-depot.ch/wp-content/uploads/quartier-produkt-253.png"/>
        <s v="https://webshop.quartier-depot.ch/wp-content/uploads/quartier-produkt-254.png"/>
        <s v="https://webshop.quartier-depot.ch/wp-content/uploads/quartier-produkt-255.png"/>
        <s v="https://webshop.quartier-depot.ch/wp-content/uploads/quartier-produkt-256.png"/>
        <s v="https://webshop.quartier-depot.ch/wp-content/uploads/quartier-produkt-257.png"/>
        <s v="https://webshop.quartier-depot.ch/wp-content/uploads/quartier-produkt-258.png"/>
        <s v="https://webshop.quartier-depot.ch/wp-content/uploads/quartier-produkt-259.png"/>
        <s v="https://webshop.quartier-depot.ch/wp-content/uploads/quartier-produkt-260.png"/>
        <s v="https://webshop.quartier-depot.ch/wp-content/uploads/quartier-produkt-261.png"/>
        <s v="https://webshop.quartier-depot.ch/wp-content/uploads/quartier-produkt-262.png"/>
        <s v="https://webshop.quartier-depot.ch/wp-content/uploads/quartier-produkt-263.png"/>
      </sharedItems>
    </cacheField>
    <cacheField name="Kurzbeschreibung" numFmtId="0">
      <sharedItems containsBlank="1">
        <s v="Gemüseabo Gross wird von Gut Steinmaur produziert und von Marc geliefert. Es kommt aus Steinmaur, Zürich und trägt CH-Bio Zertifizierung"/>
        <s v="Gemüseabo Klein wird von Gut Steinmaur produziert und von Marc geliefert. Es kommt aus Steinmaur, Zürich und trägt CH-Bio Zertifizierung"/>
        <s v="Bund Spargeln wird von Gut Steinmaur produziert und von Biovelo geliefert. Es kommt aus Steinmaur, Zürich und trägt CH-Bio Zertifizierung"/>
        <s v="Früchteabo wird von Diverse produziert und von Biopartner geliefert. Es kommt aus diversen Ländern und trägt CH-Bio, EU-Bio Zertifizierung"/>
        <s v="Erdbeeren wird von  produziert und von Picobio geliefert. Es kommt aus Seeland, Zürich und trägt Knospenbetrieb in Umstellung Zertifizierung"/>
        <s v="Mangos wird von Gebana produziert und von Gebana geliefert. Es kommt aus Burkina Faso und trägt Bio Zertifizierung"/>
        <s v="Beeren wird von Gut Steinmaur produziert und von Marc geliefert. Es kommt aus Steinmaur, Zürich und trägt CH-Bio Zertifizierung"/>
        <s v="Aprikosen Klasse A wird von  produziert und von Neues Food Depot geliefert. Es kommt aus Wallis, Schweiz und trägt CH-Bio Zertifizierung"/>
        <s v="Aprikosen Klasse B wird von  produziert und von Neues Food Depot geliefert. Es kommt aus Wallis, Schweiz und trägt CH-Bio Zertifizierung"/>
        <m/>
        <s v="Eier wird von Hosberg produziert und von Biopartner geliefert. Es kommt aus der Schweiz und trägt Knospe Zertifizierung"/>
        <s v="Sonnwendlig Alkoholfrei wird von Brauerei Locher produziert und von Intercomestibles geliefert. Es kommt aus Appenzell (AI) und trägt keine Zertifizierung"/>
        <s v="Lola IPA Alkoholfrei wird von Lola Cola produziert und von Intercomestibles geliefert. Es kommt aus Schwarzwald, dann Bern und trägt keine Zertifizierung"/>
        <s v="Vivi Kola wird von Vivi Kola produziert und von Intercomestibles geliefert. Es kommt aus Eglisau, Zürich und trägt Fairtrade versprechen Zertifizierung"/>
        <s v="Zobo Sorell wird von Zobo produziert und von Intercomestibles geliefert. Es kommt aus Feldmeilen und trägt CH-Bio Zertifizierung"/>
        <s v="Phil's Eistee - delist wird von Phil produziert und von Sinan geliefert. Es kommt aus Zürich und trägt Bio Zertifizierung"/>
        <s v="Ginger Beer wird von Swiss Mountain Spring produziert und von Intercomestibles geliefert. Es kommt aus Schweiz und trägt keine Zertifizierung"/>
        <s v="Aqua Monaco Tonic wird von Aqua Monaco produziert und von Intercomestibles geliefert. Es kommt aus Deutschland und trägt keine Zertifizierung"/>
        <s v="Bier Paul 01 wird von Bier Paul produziert und von Intercomestibles geliefert. Es kommt aus Zürich Wiedikon und trägt keine Zertifizierung"/>
        <s v="Oerliker Bier wird von Brauerei Oerlikon produziert und von Brauerei Oerlikon geliefert. Es kommt aus Zürich Oerlikon und trägt keine Zertifizierung"/>
        <s v="Amboss Amber wird von Amboss produziert und von Intercomestibles geliefert. Es kommt aus Zürich Industrie und trägt keine Zertifizierung"/>
        <s v="LOG-OUT&amp;LIVE wird von whitefrontier produziert und von Intercomestibles geliefert. Es kommt aus Martigny, Wallis und trägt keine Zertifizierung"/>
        <s v="Seebueb Fräche Siech hell wird von seebueb produziert und von Intercomestibles geliefert. Es kommt aus Hombrechtikon und trägt keine Zertifizierung"/>
        <s v="Appenzeller Naturperle wird von Brauerei Locher produziert und von Intercomestibles geliefert. Es kommt aus Appenzell (AI) und trägt Knospe Zertifizierung"/>
        <s v="Wädi Bräu hell wird von Wädi-Brau-Huus AG produziert und von Intercomestibles geliefert. Es kommt aus Wädenswil, Zürich und trägt Knospe Zertifizierung"/>
        <s v="Another Galaxy double dry wird von S&amp;A Brewing produziert und von Intercomestibles geliefert. Es kommt aus Kyburg, Zürich und trägt keine Zertifizierung"/>
        <s v="Weisswein La Colombe wird von Paccot Domaine La Colombe produziert und von Maria Bühler Weine geliefert. Es kommt aus Féchy, Waadt und trägt Demeter Zertifizierung"/>
        <s v="Rotwein Saint Estève Grande Réserve wird von Marc Français produziert und von Maria Bühler Weine geliefert. Es kommt aus Frankreich und trägt EU-Bio Zertifizierung"/>
        <s v="Rotwein Mundo de Yuntero Tinto wird von Bodegas Yuntero produziert und von Maria Bühler Weine geliefert. Es kommt aus Spanien und trägt Demeter Zertifizierung"/>
        <s v="Sgàjo Prosecco wird von Perlage Winery produziert und von Biopartner geliefert. Es kommt aus Italien und trägt Demeter, Vegan Zertifizierung"/>
        <s v="Rosé - Château Saint Estève wird von Château Saint Estève d'Uchaux produziert und von Maria Bühler Weine geliefert. Es kommt aus Frankreich und trägt EU-Bio Zertifizierung"/>
        <s v="Vollmilch wird von Höhn Hirzel produziert und von Picobio geliefert. Es kommt aus Hirzel, Zürich und trägt Knospe Zertifizierung"/>
        <s v="Milch Drink wird von Biomilk produziert und von Biopartner geliefert. Es kommt aus Worb, Bern und trägt Knospe Zertifizierung"/>
        <s v="Nature Joghurt wird von Sennerei Bachtel produziert und von Biopartner geliefert. Es kommt aus Wernetshausen, Zürich und trägt Demeter Zertifizierung"/>
        <s v="Joghurt Nature laktosefrei wird von Molkerei Biedermann produziert und von Biopartner geliefert. Es kommt aus Bischofszell, St. Gallen und trägt EU-Bio Zertifizierung"/>
        <s v="Butter wird von Molkerei Biedermann produziert und von Biopartner geliefert. Es kommt aus Bischofszell, St. Gallen und trägt CH-Bio Zertifizierung"/>
        <s v="Kokos Joghurt wird von Molkerei Biedermann produziert und von Biopartner geliefert. Es kommt aus Bischofszell, St. Gallen und trägt CH-Bio Zertifizierung"/>
        <s v="freies Joghurt klein wird von Sennerei Bachtel produziert und von Biopartner geliefert. Es kommt aus Wernetshausen, Zürich und trägt Demeter Zertifizierung"/>
        <s v="Vollrahm wird von Sennerei Bachtel produziert und von Biopartner geliefert. Es kommt aus Wernetshausen, Zürich und trägt Demeter Zertifizierung"/>
        <s v="Sauer Halbrahm wird von Biomilk produziert und von Biopartner geliefert. Es kommt aus Worb, Bern und trägt Knospe Zertifizierung"/>
        <s v="Crème Fraîche wird von Biomilk produziert und von Biopartner geliefert. Es kommt aus Worb, Bern und trägt Knospe Zertifizierung"/>
        <s v="Magerquark wird von Biomilk produziert und von Biopartner geliefert. Es kommt aus Worb, Bern und trägt Knospe Zertifizierung"/>
        <s v="Soya Cuisine Rahm wird von Provamel produziert und von Biopartner geliefert. Es kommt aus Belgien und trägt EU-Bio Zertifizierung"/>
        <s v="Hüttenkäse wird von Molkerei Biedermann produziert und von Biopartner geliefert. Es kommt aus Bischofszell, St. Gallen und trägt Knospe Zertifizierung"/>
        <s v="Frischkäse California Doppel wird von Oema produziert und von Biopartner geliefert. Es kommt aus Allgäu, Deutschland und trägt Knospe Zertifizierung"/>
        <s v="Tomme wird von L'Aubier produziert und von Biopartner geliefert. Es kommt aus Montezillon, Neuenburg und trägt Demeter Zertifizierung"/>
        <s v="Weichkäse Nr.2 wird von unterschiedlich produziert und von unterschiedlich geliefert. Es kommt aus unterschiedlich und trägt unterschiedlich Zertifizierung"/>
        <s v="Greyezer AOP wird von Intercheese produziert und von Biopartner geliefert. Es kommt aus Beromünster, Luzern und trägt CH-Bio Zertifizierung"/>
        <s v="Parmesan wird von La Villa produziert und von Biopartner geliefert. Es kommt aus Italien und trägt EU-Bio Zertifizierung"/>
        <s v="Hartkäse Nr. 3 wird von unterschiedlich produziert und von unterschiedlich geliefert. Es kommt aus unterschiedlich und trägt Bio Zertifizierung"/>
        <s v="Reibkäse wird von Züger produziert und von Biopartner geliefert. Es kommt aus Oberbüren und trägt CH-Bio Zertifizierung"/>
        <s v="Doppel-Mozzarella wird von Züger produziert und von Biopartner geliefert. Es kommt aus Oberbüren und trägt CH-Bio Zertifizierung"/>
        <s v="Hefe frisch wird von Hefe Schweiz (TG) produziert und von Biopartner geliefert. Es kommt aus Stettfurt, Thurgau und trägt Knospe Zertifizierung"/>
        <s v="Seidentofu wird von Taifun produziert und von Biopartner geliefert. Es kommt aus Freiburg, Deutschland und trägt Demeter Zertifizierung"/>
        <s v="Blätterteig Dinkel ausgewallt wird von  produziert und von Biopartner geliefert. Es kommt aus Schweiz und trägt CH-Knospe Zertifizierung"/>
        <s v="Blätterteig Weizen ausgewallt wird von  produziert und von Biopartner geliefert. Es kommt aus Schweiz und trägt CH-Knospe Zertifizierung"/>
        <s v="Tofu Nature wird von Noppa produziert und von Biopartner geliefert. Es kommt aus Schweiz und trägt CH-Knospe Zertifizierung"/>
        <s v="Tofu-Gemüsemedaillons - delist wird von Noppa produziert und von Biopartner geliefert. Es kommt aus Schweiz und trägt CH-Bio Zertifizierung"/>
        <s v="Hefe frisch 500g wird von Hefe Schweiz (TG) produziert und von Biopartner geliefert. Es kommt aus Stettfurt, Thurgau und trägt Knospe Zertifizierung"/>
        <s v="Bratkäse Provençal wird von Züger produziert und von Biopartner geliefert. Es kommt aus Oberbüren und trägt CH-Bio Zertifizierung"/>
        <s v="Indian Paneer Nature wird von Züger produziert und von Biopartner geliefert. Es kommt aus Oberbüren und trägt CH-Bio Zertifizierung"/>
        <s v="Alpkäse Haslital rezent wird von Stephan Bohnenblust produziert und von Antoine geliefert. Es kommt aus 3806 Bönigen und trägt keine Zertifizierung"/>
        <s v="Alpkäse Haslital mild wird von Stephan Bohnenblust produziert und von Antoine geliefert. Es kommt aus 3806 Bönigen und trägt keine Zertifizierung"/>
        <s v="Feta wird von bio-verde produziert und von Biopartner geliefert. Es kommt aus  und trägt EU-Bio Zertifizierung"/>
        <s v="Planted.chicken mariniert wird von planted produziert und von planted geliefert. Es kommt aus Zürich ETH-Zentrum und trägt keine Zertifizierung"/>
        <s v="Planted.chicken  wird von planted produziert und von planted geliefert. Es kommt aus Zürich ETH-Zentrum und trägt keine Zertifizierung"/>
        <s v="TK Erbsen wird von  produziert und von Biopartner geliefert. Es kommt aus Deutschland und trägt Demeter Zertifizierung"/>
        <s v="TK Spinat wird von  produziert und von Biopartner geliefert. Es kommt aus Deutschland und trägt Demeter Zertifizierung"/>
        <s v="Ravioli 1 wird von Pastasy produziert und von Pastasy geliefert. Es kommt aus Zürich Witikon und trägt keine Zertifizierung"/>
        <s v="Ravioli 2 wird von Pastasy produziert und von Pastasy geliefert. Es kommt aus Zürich Witikon und trägt keine Zertifizierung"/>
        <s v="Wiedikerli / Zwickerli wird von Metzgerei Keller produziert und von Metzgerei Keller geliefert. Es kommt aus Zürich und trägt keine Zertifizierung"/>
        <s v="Gasparini Lutscher wird von Gasparini produziert und von Biopartner geliefert. Es kommt aus Basel Land und trägt CH-Bio Zertifizierung"/>
        <s v="Hibis Kuss wird von Luna Llena produziert und von Biopartner geliefert. Es kommt aus Bern und trägt CH-Bio Zertifizierung"/>
        <s v="Sorbetto Glace wird von Sorbetto produziert und von Lena geliefert. Es kommt aus Zürich Hottingen und trägt CH-Knospe (Brüderhof) Zertifizierung"/>
        <s v="Sorbetto Glace gross (0.5 Ltr.) wird von Sorbetto produziert und von Lena geliefert. Es kommt aus Zürich Hottingen und trägt CH-Knospe (Brüderhof) Zertifizierung"/>
        <s v="Passata wird von Terra Verde produziert und von Terra Verde  geliefert. Es kommt aus Italien und trägt EU-Bio Zertifizierung"/>
        <s v="Pelati wird von Rispoli produziert und von Terra Verde  geliefert. Es kommt aus Italien und trägt EU-Bio Zertifizierung"/>
        <s v="Orecchiette wird von Iris (IT) produziert und von Terra Verde  geliefert. Es kommt aus Italien und trägt EU-Bio Zertifizierung"/>
        <s v="Penne wird von Iris (IT) produziert und von Terra Verde  geliefert. Es kommt aus Italien und trägt EU-Bio Zertifizierung"/>
        <s v="Penne Vollkorn wird von Iris (IT) produziert und von Terra Verde  geliefert. Es kommt aus Italien und trägt EU-Bio Zertifizierung"/>
        <s v="Strozzapreti wird von Genovas produziert und von Genovas geliefert. Es kommt aus Italien und trägt keine Zertifizierung"/>
        <s v="Lasagne ohne Ei wird von Iris (IT) produziert und von Terra Verde  geliefert. Es kommt aus Italien und trägt EU-Bio Zertifizierung"/>
        <s v="Spaghetti Vollkorn wird von Iris (IT) produziert und von Terra Verde  geliefert. Es kommt aus Italien und trägt EU-Bio Zertifizierung"/>
        <s v="Spaghetti wird von Iris (IT) produziert und von Terra Verde  geliefert. Es kommt aus Italien und trägt EU-Bio Zertifizierung"/>
        <s v="Fusilli / Farfalle  wird von Iris (IT) produziert und von Terra Verde  geliefert. Es kommt aus Italien und trägt EU-Bio Zertifizierung"/>
        <s v="Sugo al Basilico wird von Terra Verde produziert und von Terra Verde  geliefert. Es kommt aus Italien und trägt EU-Bio Zertifizierung"/>
        <s v="Pesto gross wird von Terra Verde produziert und von Terra Verde  geliefert. Es kommt aus Italien und trägt EU-Bio Zertifizierung"/>
        <s v="Pesto klein wird von Alce nero produziert und von Biopartner geliefert. Es kommt aus Italien und trägt EU-Bio Zertifizierung"/>
        <s v="Pesto rosso wird von Terra Verde produziert und von Terra Verde  geliefert. Es kommt aus Italien und trägt EU-Bio Zertifizierung"/>
        <s v="Tagliatelle wird von La Martina (ZH) produziert und von Picobio geliefert. Es kommt aus der Schweiz und trägt Demeter Zertifizierung"/>
        <s v="Tagliatelle piccante wird von Genovas produziert und von Genovas geliefert. Es kommt aus Italien und trägt  Zertifizierung"/>
        <s v="Tagliatelle nero di seppia wird von Genovas produziert und von Genovas geliefert. Es kommt aus Italien und trägt  Zertifizierung"/>
        <s v="Rigatoni wird von Genovas produziert und von Genovas geliefert. Es kommt aus Italien und trägt  Zertifizierung"/>
        <s v="Kichererbsen trocken wird von Mahler &amp; Co produziert und von Mahler &amp; Co geliefert. Es kommt aus Spanien und trägt EU-Bio, Fairtrade, Klimafreundlich Zertifizierung"/>
        <s v="Langkorn Reis wird von Mahler &amp; Co produziert und von Mahler &amp; Co geliefert. Es kommt aus Italien und trägt Knospe, Fairtrade, Klimafreundlich Zertifizierung"/>
        <s v="Risotto Carnaroli wird von Vanadis produziert und von Biopartner geliefert. Es kommt aus Italien und trägt Demeter Zertifizierung"/>
        <s v="Bio Risotto Carnaroli wird von Mahler &amp; Co produziert und von Mahler &amp; Co geliefert. Es kommt aus Schweiz und trägt Knospe, Fairtrade, Klimafreundlich Zertifizierung"/>
        <s v="Vollkornreis Casina Belvedere wird von Agricola Belvedere produziert und von Terra Verde  geliefert. Es kommt aus Italien und trägt EU-Bio Zertifizierung"/>
        <s v="Basmati Reis wird von Mahler &amp; Co produziert und von Mahler &amp; Co geliefert. Es kommt aus Indien und trägt Knospe, Fairtrade, Klimafreundlich Zertifizierung"/>
        <s v="Grüne Linsen wird von Mahler &amp; Co produziert und von Mahler &amp; Co geliefert. Es kommt aus Spanien und trägt EU-Bio Zertifizierung"/>
        <s v="Linsen braun wird von Mahler &amp; Co produziert und von Mahler &amp; Co geliefert. Es kommt aus Spanien und trägt EU-Bio Zertifizierung"/>
        <s v="Rote Linsen wird von Mahler &amp; Co produziert und von Mahler &amp; Co geliefert. Es kommt aus Spanien und trägt CH-Bio, Klimafreundlich Zertifizierung"/>
        <s v="Atlantik Meersalz fein wird von Naturata produziert und von Biopartner geliefert. Es kommt aus Portugal und trägt keine Zertifizierung"/>
        <s v="Safran gemahlen wird von Erboristi Lendi produziert und von Biopartner geliefert. Es kommt aus Europa und trägt EU-Bio Zertifizierung"/>
        <s v="Sesammus Tahin wird von Jean Hervé produziert und von Biopartner geliefert. Es kommt aus Frankreich und trägt EU-Bio Zertifizierung"/>
        <s v="Getrocknete Steinpilze wird von Terra Verde produziert und von Terra Verde  geliefert. Es kommt aus Italien und trägt EU-Bio Zertifizierung"/>
        <s v="Sesam wird von Tamneere produziert und von Neues Food Depot geliefert. Es kommt aus Burkina Faso und trägt keine Zertifizierung"/>
        <s v="Oregano wird von Sonnentor produziert und von Biopartner geliefert. Es kommt aus Deutschland und trägt EU-Bio Zertifizierung"/>
        <s v="Basilikum wird von Sonnentor produziert und von Mahler &amp; Co geliefert. Es kommt aus Deutschland und trägt EU-Bio Zertifizierung"/>
        <s v="Cassia Zimt wird von Sonnentor produziert und von Mahler &amp; Co geliefert. Es kommt aus Österreich und trägt EU-Bio Zertifizierung"/>
        <s v="Paprika edelsüss wird von Sonnentor produziert und von Mahler &amp; Co geliefert. Es kommt aus Deutschland und trägt EU-Bio Zertifizierung"/>
        <s v="Rosmarin wird von Sonnentor produziert und von Mahler &amp; Co geliefert. Es kommt aus Deutschland und trägt EU-Bio Zertifizierung"/>
        <s v="Lorbeerblätter wird von Sonnentor produziert und von Mahler &amp; Co geliefert. Es kommt aus Deutschland und trägt EU-Bio Zertifizierung"/>
        <s v="Schwarzer Pfeffer ganz wird von Sonnentor produziert und von Mahler &amp; Co geliefert. Es kommt aus Deutschland und trägt EU-Bio Zertifizierung"/>
        <s v="Schwarzer Pfeffer gemahlen wird von Sonnentor produziert und von Mahler &amp; Co geliefert. Es kommt aus Deutschland und trägt EU-Bio Zertifizierung"/>
        <s v="Kräuter der Provence wird von Sonnentor produziert und von Mahler &amp; Co geliefert. Es kommt aus Deutschland und trägt EU-Bio Zertifizierung"/>
        <s v="Curry mild Streudose wird von Erboristi Lendi produziert und von Biopartner geliefert. Es kommt aus Indien und trägt Knospe Zertifizierung"/>
        <s v="Herbamare wird von A. Vogel produziert und von Biopartner geliefert. Es kommt aus der Schweiz und trägt EU-Bio Zertifizierung"/>
        <s v="Gemüse Bouillon Paste wird von Morga produziert und von Biopartner geliefert. Es kommt aus Ebnat-Kappel, St. Gallen und trägt CH-Bio Zertifizierung"/>
        <s v="Sonnenblumenöl wird von Biofarm produziert und von Biopartner geliefert. Es kommt aus der Schweiz und trägt Knospe Zertifizierung"/>
        <s v="Olivenöl Extra Vergine wird von Terra Verde  produziert und von Terra Verde  geliefert. Es kommt aus Italien und trägt EU-Bio Zertifizierung"/>
        <s v="Mayonnaise wird von Gautschi produziert und von Biopartner geliefert. Es kommt aus Utzenstorf, Bern und trägt Knospe Zertifizierung"/>
        <s v="Senf mild wird von Gautschi produziert und von Biopartner geliefert. Es kommt aus Utzenstorf, Bern und trägt Knospe Zertifizierung"/>
        <s v="Senf körnig wird von byodo produziert und von Biopartner geliefert. Es kommt aus Deutschland und trägt EU-Bio Zertifizierung"/>
        <s v="Tomatenmark wird von Rapunzel produziert und von Biopartner geliefert. Es kommt aus Italien und trägt EU-Bio Zertifizierung"/>
        <s v="Ketchup wird von Gautschi produziert und von Biopartner geliefert. Es kommt aus Utzenstorf, Bern und trägt Knospe Zertifizierung"/>
        <s v="Kokosmilch extra wird von Morgenland (DE) produziert und von Biopartner geliefert. Es kommt aus Sri Lanka und trägt Bio Zertifizierung"/>
        <s v="Kokosöl nativ wird von Bio Planète produziert und von Biopartner geliefert. Es kommt aus Sri Lanka und trägt Bio Zertifizierung"/>
        <s v="Rapsöl wird von Biofarm produziert und von Biopartner geliefert. Es kommt aus Schweiz und trägt Knospe Zertifizierung"/>
        <s v="Balsamico bianco Condimento wird von Terra Verde  produziert und von Biopartner geliefert. Es kommt aus Italien und trägt EU-Bio Zertifizierung"/>
        <s v="Aceto Balsamico di Modena IGP wird von Terra Verde  produziert und von Biopartner geliefert. Es kommt aus Italien und trägt EU-Bio Zertifizierung"/>
        <s v="Weissweinessig wird von Rapunzel produziert und von Biopartner geliefert. Es kommt aus Italien und trägt EU-Bio Zertifizierung"/>
        <s v="Apfelessig wird von Biofarm produziert und von Biopartner geliefert. Es kommt aus der Schweiz und trägt Knospe Zertifizierung"/>
        <s v="Soja-Sauce Tamari wird von Soyana produziert und von Biopartner geliefert. Es kommt aus der Schweiz und trägt CH-Bio Zertifizierung"/>
        <s v="Olivenöl Extra Vergine 5L wird von Terra Verde  produziert und von Terra Verde  geliefert. Es kommt aus Italien und trägt EU-Bio Zertifizierung"/>
        <s v="Olivenöl Bon Sol &quot;extra virgen&quot;  wird von Bon Sol produziert und von Bon Sol geliefert. Es kommt aus Spanien und trägt  Zertifizierung"/>
        <s v="Ab ins Glas salzig wird von Ab ins Glas produziert und von Ab ins Glas geliefert. Es kommt aus Schweiz und trägt  Zertifizierung"/>
        <s v="Gewürzgurken ganz wird von Schweizer produziert und von Biopartner geliefert. Es kommt aus Deutschland und trägt EU-Bio Zertifizierung"/>
        <s v="Zuckermais wird von De Rit produziert und von Biopartner geliefert. Es kommt aus Deutschland und trägt EU-Bio Zertifizierung"/>
        <s v="Kichererbsen gekocht wird von Rapunzel produziert und von Biopartner geliefert. Es kommt aus Holland und trägt EU-Bio Zertifizierung"/>
        <s v="Couscous wird von Rapunzel produziert und von Biopartner geliefert. Es kommt aus Italien und trägt EU-Bio Zertifizierung"/>
        <s v="Mais-Paniermehl wird von Bauckhof produziert und von Mahler &amp; Co geliefert. Es kommt aus Deutschland und trägt EU-Bio Zertifizierung"/>
        <s v="Apfelmus wird von Bauckhof produziert und von Biopartner geliefert. Es kommt aus Deutschland und trägt EU-Bio Zertifizierung"/>
        <s v="Polenta Mittel wird von Biofarm  produziert und von Biopartner geliefert. Es kommt aus der Schweiz und trägt Knospe Zertifizierung"/>
        <s v="Quinoa wird von Rapunzel produziert und von Biopartner geliefert. Es kommt aus Bolivien und trägt EU-Bio Zertifizierung"/>
        <s v="Goldhirse wird von Vanadis produziert und von Biopartner geliefert. Es kommt aus Österreich und trägt Demeter Zertifizierung"/>
        <s v="Tortillachips Blue Corn wird von MiAdelita produziert und von Biopartner geliefert. Es kommt aus der Schweiz und trägt Knospe Zertifizierung"/>
        <s v="Nature Chips Kristallsalz wird von Lisa's Chips produziert und von Biopartner geliefert. Es kommt aus der Schweiz und trägt EU-Bio Zertifizierung"/>
        <s v="Sonnenblumenkerne wird von Mahler &amp; Co produziert und von Mahler &amp; Co geliefert. Es kommt aus Europa und trägt Knospe Zertifizierung"/>
        <s v="Pinienkerne  wird von Mahler &amp; Co produziert und von Mahler &amp; Co geliefert. Es kommt aus Italien und trägt Knospe, Fairtrade, Klimafreundlich Zertifizierung"/>
        <s v="Oliven Grün wird von Terra Verde produziert und von Biopartner geliefert. Es kommt aus Italien und trägt EU-Bio Zertifizierung"/>
        <s v="Gemischte Oliven wird von Terra Verde produziert und von Terra Verde  geliefert. Es kommt aus Italien und trägt EU-Bio Zertifizierung"/>
        <s v="Kapern wird von Bioverde produziert und von Biopartner geliefert. Es kommt aus Deutschland und trägt EU-Bio Zertifizierung"/>
        <s v="Olivenpaste grün wird von Mani produziert und von Biopartner geliefert. Es kommt aus Griechenland und trägt EU-Bio Zertifizierung"/>
        <s v="Kernenmischung wird von Vanadis produziert und von Biopartner geliefert. Es kommt aus Österreich und trägt Demeter Zertifizierung"/>
        <s v="Mandeln braun geröst/gesalz. wird von GeNüssli (AG) produziert und von Picobio geliefert. Es kommt aus der Schweiz und trägt CH-Bio Zertifizierung"/>
        <s v="Flûtes nature wird von Flufa produziert und von Biopartner geliefert. Es kommt aus der Schweiz und trägt CH-Bio Zertifizierung"/>
        <s v="Cracker Sesam-Rosmarin wird von Ecor produziert und von Biopartner geliefert. Es kommt aus Italien und trägt EU-Bio Zertifizierung"/>
        <s v="Kichererbsen-Chips Rosmarin wird von De Rit produziert und von Biopartner geliefert. Es kommt aus Holland und trägt EU-Bio Zertifizierung"/>
        <s v="Kichererbsen-Chips Paprika wird von De Rit produziert und von Biopartner geliefert. Es kommt aus Holland und trägt EU-Bio Zertifizierung"/>
        <s v="Alpenkräuter Chips wird von Lisa's Chips produziert und von Biopartner geliefert. Es kommt aus der Schweiz und trägt EU-Bio Zertifizierung"/>
        <s v="Haselnüsse ganz wird von Mahler &amp; Co produziert und von Mahler &amp; Co geliefert. Es kommt aus Türkei und trägt Knospe Zertifizierung"/>
        <s v="Mandeln braun wird von Mahler &amp; Co produziert und von Mahler &amp; Co geliefert. Es kommt aus Spanien und trägt Knospe, Fairtrade, Klimafreundlich Zertifizierung"/>
        <s v="Aprikosen Malatya ganz wird von Mahler &amp; Co produziert und von Mahler &amp; Co geliefert. Es kommt aus Türkei und trägt Knospe, Klimafreundlich Zertifizierung"/>
        <s v="Sultaninen wird von Biofarm produziert und von Biopartner geliefert. Es kommt aus Türkei und trägt Knospe Zertifizierung"/>
        <s v="Apfelringe geschält wird von Biofarm produziert und von Biopartner geliefert. Es kommt aus Italien und trägt EU-Bio Zertifizierung"/>
        <s v="Mandeln gemahlen wird von Mahler &amp; Co produziert und von Mahler &amp; Co geliefert. Es kommt aus Spanien und trägt Knospe, Fairtrade, Klimafreundlich Zertifizierung"/>
        <s v="Haselnüsse gemahlen wird von Pico Bio (ZH) produziert und von Biopartner geliefert. Es kommt aus Aserbaidschan und trägt CH-Bio Zertifizierung"/>
        <s v="Cashewkerne wird von Mahler &amp; Co produziert und von Mahler &amp; Co geliefert. Es kommt aus  und trägt CH-Bio Zertifizierung"/>
        <s v="Getrocknete Pflaumen wird von Mahler &amp; Co produziert und von Mahler &amp; Co geliefert. Es kommt aus Schweiz und trägt CH-Bio Zertifizierung"/>
        <s v="Dörrbirnen wird von Mahler &amp; Co produziert und von Mahler &amp; Co geliefert. Es kommt aus Schweiz und trägt CH-Bio Zertifizierung"/>
        <s v="Haferflocken fein wird von Biofarm produziert und von Biopartner geliefert. Es kommt aus der Schweiz und trägt Knospe Zertifizierung"/>
        <s v="Huusmüesli  wird von Biofarm  produziert und von Biopartner geliefert. Es kommt aus diversen Ländern und trägt Knospe Zertifizierung"/>
        <s v="Knuspermüsli Classic  wird von Biofarm  produziert und von Biopartner geliefert. Es kommt aus diversen Ländern und trägt Knospe Zertifizierung"/>
        <s v="Knuspermüsli Choco wird von Biofarm  produziert und von Biopartner geliefert. Es kommt aus diversen Ländern und trägt Knospe Zertifizierung"/>
        <s v="Datteln  wird von Mahler &amp; Co produziert und von Mahler &amp; Co geliefert. Es kommt aus Schweiz und trägt CH-Bio Zertifizierung"/>
        <s v="Papaya Streifen wird von Mahler &amp; Co produziert und von Mahler &amp; Co geliefert. Es kommt aus Ghana und trägt Bio inspecta Zertifizierung"/>
        <s v="Baumnusskerne wird von Mahler &amp; Co produziert und von Mahler &amp; Co geliefert. Es kommt aus Schweiz und trägt CH-Bio Zertifizierung"/>
        <s v="Pekannüsse wird von Mahler &amp; Co produziert und von Mahler &amp; Co geliefert. Es kommt aus Schweiz und trägt CH-Bio Zertifizierung"/>
        <s v="Cerealien Zimt Gedöns wird von Rebelicious produziert und von Biopartner geliefert. Es kommt aus Österreich und trägt EU-Bio Zertifizierung"/>
        <s v="Kaffee Irlanda Créma Bohnen wird von Henauer (ZH) produziert und von Henauer geliefert. Es kommt aus Mexiko und trägt Demeter Zertifizierung"/>
        <s v="Kaffee Irlanda Espresso Bohnen wird von Henauer (ZH) produziert und von Henauer geliefert. Es kommt aus Mexiko und trägt Demeter Zertifizierung"/>
        <s v="Kaffee Antigua Queen wird von Kaffeepur produziert und von Boris mit Velo geliefert. Es kommt aus Antigua/Guatemala und trägt keine Zertifizierung"/>
        <s v="Kaffee Bonga Bonga wird von Kaffeepur produziert und von Boris mit Velo geliefert. Es kommt aus Aethiopien und trägt keine Zertifizierung"/>
        <s v="Kaffee Buna Harrari wird von Kaffeepur produziert und von Boris mit Velo geliefert. Es kommt aus Aethiopien und trägt keine Zertifizierung"/>
        <s v="Kaffee Gandhi Pur wird von Kaffeepur produziert und von Boris mit Velo geliefert. Es kommt aus Kerala/Indien und trägt keine Zertifizierung"/>
        <s v="Kaffee La Bomba wird von Kaffeepur produziert und von Boris mit Velo geliefert. Es kommt aus Mischung aus Afrika und trägt keine Zertifizierung"/>
        <s v="Kaffee Togo Pogo wird von Kaffeepur produziert und von Boris mit Velo geliefert. Es kommt aus Togo und trägt keine Zertifizierung"/>
        <s v="Kaffee Samba Do Brasil wird von Kaffeepur produziert und von Boris mit Velo geliefert. Es kommt aus Minas Gerais, Brasilien und trägt keine Zertifizierung"/>
        <s v="Kaffee Calabria wird von Kaffeepur produziert und von Boris mit Velo geliefert. Es kommt aus Kaffeemischung: 50% Premium-Arabica, 50% Robusta extra large und trägt keine Zertifizierung"/>
        <s v="Kaffee Irlanda Espresso gem. wird von Henauer (ZH) produziert und von Henauer geliefert. Es kommt aus Mexiko und trägt Demeter Zertifizierung"/>
        <s v="Kaffee Irlanda Créma gem. wird von Henauer (ZH) produziert und von Henauer geliefert. Es kommt aus Mexiko und trägt Demeter Zertifizierung"/>
        <s v="Verveine-Eisenkraut wird von Grand St.Bernard (Rostal) produziert und von Biopartner geliefert. Es kommt aus Martigny, Wallis und trägt Knospe Zertifizierung"/>
        <s v="Pfefferminze wird von Grand St.Bernard (Rostal) produziert und von Biopartner geliefert. Es kommt aus Martigny, Wallis und trägt Knospe Zertifizierung"/>
        <s v="Kamille wird von Grand St.Bernard (Rostal) produziert und von Biopartner geliefert. Es kommt aus Martigny, Wallis und trägt Knospe Zertifizierung"/>
        <s v="Schwarztee wird von Lebensbaum produziert und von Biopartner geliefert. Es kommt aus Indien und trägt EU-Bio Zertifizierung"/>
        <s v="Grüntee Jasmin lose wird von Sonnentor produziert und von Mahler &amp; Co geliefert. Es kommt aus Indien und trägt EU-Bio, Fairtrade, Klimafreundlich Zertifizierung"/>
        <s v="Hagebutte Hibiskus wird von Lebensbaum produziert und von Biopartner geliefert. Es kommt aus Deutschland und trägt EU-Bio Zertifizierung"/>
        <s v="Erdnussbutter wird von Tamneere produziert und von Neues Food Depot geliefert. Es kommt aus Burkina Faso und trägt keine Zertifizierung"/>
        <s v="Honig gross wird von Christian &amp; Beat Stiefel produziert und von Christian &amp; Beat Stiefel geliefert. Es kommt aus Höngg, Zürich und trägt keine Zertifizierung"/>
        <s v="Honig klein wird von Alfred Spaltenstein produziert und von Alfred Spaltenstein geliefert. Es kommt aus Kloten, Zürich und trägt keine Zertifizierung"/>
        <s v="Konfitüre Erdbeer wird von Haltbarmacherei (ZH) produziert und von Biopartner geliefert. Es kommt aus Zürich Wipkingen und trägt CH-Bio Zertifizierung"/>
        <s v="Konfitüre Himbeer wird von Haltbarmacherei (ZH) produziert und von Biopartner geliefert. Es kommt aus Zürich Wipkingen und trägt CH-Bio Zertifizierung"/>
        <s v="Konfitüre Aprikose wird von Haltbarmacherei (ZH) produziert und von Biopartner geliefert. Es kommt aus Zürich Wipkingen und trägt Knospe Zertifizierung"/>
        <s v="Mandelmus wird von Perl'amande produziert und von Biopartner geliefert. Es kommt aus Frankreich und trägt EU-Bio Zertifizierung"/>
        <s v="Ab ins Glas süss wird von Ab ins Glas produziert und von Ab ins Glas geliefert. Es kommt aus Schweiz und trägt  Zertifizierung"/>
        <s v="Schoggi Mandeln wird von Terra Verde produziert und von Terra Verde geliefert. Es kommt aus Italien und trägt EU-Bio Zertifizierung"/>
        <s v="UrDinkel-Cantucci wird von Mahler &amp; Co produziert und von Mahler &amp; Co geliefert. Es kommt aus Schweiz und trägt CH-Bio Zertifizierung"/>
        <s v="Schokolade 70% Edelbitter wird von Schönenberger produziert und von Biopartner geliefert. Es kommt aus Luzern und trägt EU-Bio Zertifizierung"/>
        <s v="Schokolade 41% Vollmilch wird von Schönenberger produziert und von Biopartner geliefert. Es kommt aus Luzern und trägt EU-Bio Zertifizierung"/>
        <s v="Schokolade 35% Vollmilch vegan Haselnuss wird von Schönenberger produziert und von Biopartner geliefert. Es kommt aus Luzern und trägt EU-Bio Zertifizierung"/>
        <s v="Frollini Kakaokekse  wird von Frollini produziert und von Biopartner geliefert. Es kommt aus Italien und trägt EU-Bio, Fairtrade Zertifizierung"/>
        <s v="Schokolade Blanc wird von Amarru produziert und von Biopartner geliefert. Es kommt aus Schweiz und trägt EU-Bio, Fairtrade Zertifizierung"/>
        <s v="Schokolade Garçoa Sronko / Curimaná wird von Garçoa produziert und von Garçoa geliefert. Es kommt aus Zürich Binz und trägt keine Zertifizierung"/>
        <s v="Schokolade Garçoa Idukki / Chulucanas wird von Garçoa produziert und von Garçoa geliefert. Es kommt aus Zürich Binz und trägt keine Zertifizierung"/>
        <s v="Schokolade La Flor wird von La Flor produziert und von La Flor geliefert. Es kommt aus Zürich Binz und trägt keine Zertifizierung"/>
        <s v="Knäckebrot wird von Naturata produziert und von Biopartner geliefert. Es kommt aus Deutschland und trägt Demeter Zertifizierung"/>
        <s v="Amaranth Mais-Waffeln Meersalz wird von  produziert und von Biopartner geliefert. Es kommt aus  und trägt  Zertifizierung"/>
        <s v="Reiswaffeln mit Salz wird von Byodo produziert und von Biopartner geliefert. Es kommt aus Deutschland und trägt EU-Bio Zertifizierung"/>
        <s v="Dinkel Zwieback ungesüsst wird von  produziert und von Biopartner geliefert. Es kommt aus  und trägt  Zertifizierung"/>
        <s v="Dinkel Cracker mit Sesam wird von Schnitzer produziert und von Biopartner geliefert. Es kommt aus Deutschland und trägt EU-Bio Zertifizierung"/>
        <s v="Mandorle Pralinate wird von Terra Verde produziert und von Terra Verde  geliefert. Es kommt aus Italien und trägt EU-Bio Zertifizierung"/>
        <s v="Getrocknete Bananen wird von Vuna GmbH produziert und von Neues Food Depot geliefert. Es kommt aus Spanien und trägt EU-Bio Zertifizierung"/>
        <s v="Dinkelruchmehl wird von Biofarm produziert und von Biopartner geliefert. Es kommt aus Kleindietwil, Bern und trägt Knospe Zertifizierung"/>
        <s v="Haushaltmehl (Ruchmehl) wird von Biofarm produziert und von Biopartner geliefert. Es kommt aus Kleindietwil, Bern und trägt Knospe Zertifizierung"/>
        <s v="Weissmehl wird von Vanadis produziert und von Biopartner geliefert. Es kommt aus der Schweiz und trägt Demeter Zertifizierung"/>
        <s v="Roggen-Vollkornmehl wird von  produziert und von Biopartner geliefert. Es kommt aus Österreich und trägt Demeter Zertifizierung"/>
        <s v="Vierkorn-Vollkornmehl wird von  produziert und von Biopartner geliefert. Es kommt aus Österreich und trägt Demeter Zertifizierung"/>
        <s v="Backhefe wird von Culinat produziert und von Biopartner geliefert. Es kommt aus Frankreich und trägt EU-Bio Zertifizierung"/>
        <s v="Zucker Rohrohr wird von Ekkharthof (TG) produziert und von Biopartner geliefert. Es kommt aus Argentinien und trägt Knospe Zertifizierung"/>
        <s v="Zucker weiss wird von CH Zucker AG produziert und von Picobio geliefert. Es kommt aus Aarberg, Bern und trägt Knospe Zertifizierung"/>
        <s v="Ahornsirup wird von Rapunzel produziert und von Biopartner geliefert. Es kommt aus Kanada und trägt EU-Bio Zertifizierung"/>
        <s v="Reis Drink Vollreis wird von Soyana produziert und von Biopartner geliefert. Es kommt aus Schlieren, Zürich und trägt EU-Bio Zertifizierung"/>
        <s v="Soja Drink Mandeln wird von Soyana produziert und von Biopartner geliefert. Es kommt aus Schlieren, Zürich und trägt EU-Bio Zertifizierung"/>
        <s v="Hafer Drink wird von Soyana produziert und von Biopartner geliefert. Es kommt aus Schlieren, Zürich und trägt EU-Bio Zertifizierung"/>
        <s v="UHT Milch wird von Emmi produziert und von Biopartner geliefert. Es kommt aus der Schweiz und trägt Knospe Zertifizierung"/>
        <s v="Süssmost wird von Brunner (ZH) produziert und von Picobio geliefert. Es kommt aus Steimaur, Zürich und trägt Knospe Zertifizierung"/>
        <s v="Orangensaft Solas wird von Claro Fair Trade produziert und von Biopartner geliefert. Es kommt aus Brasilien und trägt Claro Fair Trade Zertifizierung"/>
        <s v="Sirup Himbeere wird von Haltbarmacherei (ZH) produziert und von Biopartner geliefert. Es kommt aus Zürich Wipkingen und trägt CH-Bio Zertifizierung"/>
        <s v="Sirup Holunderblüten wird von Haltbarmacherei (ZH) produziert und von Biopartner geliefert. Es kommt aus Zürich Wipkingen und trägt CH-Bio Zertifizierung"/>
        <s v="Aprikosen- und Birnensaft wird von Genovas produziert und von Genovas geliefert. Es kommt aus Italien und trägt EU-Bio Zertifizierung"/>
        <s v="Salami aus der Toscana wird von Terra Verde produziert und von Terra Verde  geliefert. Es kommt aus Italien und trägt EU-Bio Zertifizierung"/>
        <s v="Mikas Stadtjaegerli wird von Mikas produziert und von Mikas geliefert. Es kommt aus Zürich Unterstrass und trägt CH-Bio Zertifizierung"/>
        <s v="Mikas Stadtjaeger wird von Mikas produziert und von Mikas geliefert. Es kommt aus Zürich Unterstrass und trägt CH-Bio Zertifizierung"/>
        <s v="Ruchmehl 5kg - delist wird von Biopartner produziert und von Biopartner geliefert. Es kommt aus der Schweiz und trägt Knospe Demeter Zertifizierung"/>
        <s v="Weiss-/Zopfmehl wird von Mühle Oberembrach produziert und von Alessandra geliefert. Es kommt aus der Schweiz und trägt Knospe Zertifizierung"/>
        <s v="Dinkel Vollkornmehl wird von Mühle Oberembrach produziert und von Alessandra geliefert. Es kommt aus der Schweiz und trägt Knospe Zertifizierung"/>
        <s v="Knöpflimehl wird von Mühle Oberembrach produziert und von Alessandra geliefert. Es kommt aus der Schweiz und trägt kein Zertifizierung"/>
        <s v="Halbweissmehl wird von Mühle Oberembrach produziert und von Alessandra geliefert. Es kommt aus der Schweiz und trägt Knospe Zertifizierung"/>
        <s v="Ruchmehl wird von Mühle Oberembrach produziert und von Alessandra geliefert. Es kommt aus der Schweiz und trägt Knospe Zertifizierung"/>
        <s v="Quetschmus  wird von Holle Babyfood produziert und von Biopartner geliefert. Es kommt aus Italien und trägt Demeter Zertifizierung"/>
        <s v="Folgemilch 2 wird von Holle Babyfood produziert und von Biopartner geliefert. Es kommt aus Deutschland und trägt Demeter Zertifizierung"/>
        <s v="Haushaltpapier wird von Cartaseta produziert und von Biopartner geliefert. Es kommt aus der Schweiz und trägt Blauer Engel Zertifizierung"/>
        <s v="Toilettenpapier wird von Satino Comfort produziert und von Biopartner geliefert. Es kommt aus Deutschland und trägt Blauer Engel Zertifizierung"/>
        <s v="Papiertaschentücher wird von Wepa produziert und von Biopartner geliefert. Es kommt aus Deutschland und trägt keine Zertifizierung"/>
        <s v="Pflegetücher Baby wird von Natracare produziert und von Biopartner geliefert. Es kommt aus Grossbritannien und trägt Soil Association Zertifizierung"/>
        <s v="Züri-Sack 35 L  wird von ERZ produziert und von Josephine geliefert. Es kommt aus Zürich und trägt keine Zertifizierung"/>
        <s v="Held Colorwaschmittel wird von held produziert und von Biopartner geliefert. Es kommt aus diversen Ländern und trägt Ecocert &amp; Leaping Bunny Zertifizierung"/>
        <s v="Olivenwaschmittel Wolle/Seide wird von Sonett produziert und von Biopartner geliefert. Es kommt aus diversen Ländern und trägt Ecocert &amp; Leaping Bunny Zertifizierung"/>
        <s v="Held Geschirrspülpulver wird von held produziert und von Biopartner geliefert. Es kommt aus der Schweiz und trägt Ecocert &amp; Leaping Bunny Zertifizierung"/>
        <s v="Held ecover Spülmaschinen Tabs wird von held produziert und von Biopartner geliefert. Es kommt aus diversen Ländern und trägt Ecocert &amp; Leaping Bunny Zertifizierung"/>
        <s v="Zahncreme fluoridfrei Complete Care wird von Lavera produziert und von Biopartner geliefert. Es kommt aus Deutschland und trägt NCS Natural Cosmetic Standard Zertifizierung"/>
        <s v="Kinder Zahncreme Fluoridfrei wird von Lavera produziert und von Biopartner geliefert. Es kommt aus Deutschland und trägt NCS Natural Cosmetic Standard Zertifizierung"/>
        <s v="Zahncreme Complete Care wird von Lavera produziert und von Biopartner geliefert. Es kommt aus Deutschland und trägt NCS Natural Cosmetic Standard Zertifizierung"/>
        <s v="COSLYS Zahngel Kinder Erdbeer wird von COSLYS produziert und von Biopartner geliefert. Es kommt aus Frankreich und trägt Ecocert COSMOS ORGANIC Zertifizierung"/>
        <s v="Handseife Citrus, Pumpspender wird von sonett produziert und von Biopartner geliefert. Es kommt aus diversen Ländern und trägt Ecocert &amp; Leaping Bunny Zertifizierung"/>
        <s v="Handseife Citrus, Nachfüllen wird von sonett produziert und von Biopartner geliefert. Es kommt aus diversen Ländern und trägt Ecocert &amp; Leaping Bunny Zertifizierung"/>
        <s v="Held Handspülmittel Zitrone &amp; Aloe Vera wird von held produziert und von Biopartner geliefert. Es kommt aus diversen Ländern und trägt Ecocert &amp; Leaping Bunny Zertifizierung"/>
        <s v="Geschirrspülmittel sensitiv wird von sonett produziert und von Biopartner geliefert. Es kommt aus diversen Ländern und trägt Ecocert &amp; Leaping Bunny Zertifizierung"/>
        <s v="WC-Reiniger Zeder-Citronella wird von sonett produziert und von Biopartner geliefert. Es kommt aus diversen Ländern und trägt Ecocert &amp; Leaping Bunny Zertifizierung"/>
        <s v="Freibetrag wird von  produziert und von  geliefert. Es kommt aus  und trägt  Zertifizierung"/>
      </sharedItems>
    </cacheField>
    <cacheField name="Coop" numFmtId="0">
      <sharedItems containsString="0" containsBlank="1" containsNumber="1">
        <m/>
        <n v="4.95"/>
        <n v="2.24"/>
        <n v="2.5"/>
        <n v="1.9"/>
        <n v="2.2"/>
        <n v="2.95"/>
        <n v="2.7"/>
        <n v="2.6"/>
        <n v="3.7"/>
        <n v="2.9"/>
        <n v="3.55"/>
        <n v="4.55"/>
        <n v="3.2"/>
        <n v="3.95"/>
        <n v="5.5"/>
        <n v="5.95"/>
        <n v="3.1"/>
        <n v="6.85"/>
        <n v="0.95"/>
        <n v="0.9"/>
        <n v="3.0"/>
        <n v="2.4"/>
        <n v="1.45"/>
        <n v="1.65"/>
        <n v="4.4"/>
        <n v="1.35"/>
        <n v="4.2"/>
        <n v="12.5"/>
        <n v="5.9"/>
        <n v="14.95"/>
        <n v="2.25"/>
        <n v="1.5"/>
        <n v="1.7"/>
        <n v="6.3"/>
        <n v="6.5"/>
        <n v="0.8"/>
        <n v="8.7"/>
        <n v="2.15"/>
        <n v="3.8"/>
        <n v="1.8"/>
        <n v="6.9"/>
        <n v="4.5"/>
        <n v="3.4"/>
        <n v="1.3"/>
        <n v="8.95"/>
        <n v="3.5"/>
        <n v="1.75"/>
        <n v="3.3"/>
        <n v="3.75"/>
        <n v="2.85"/>
        <n v="4.6"/>
        <n v="1.85"/>
        <n v="6.6"/>
        <n v="10.5"/>
        <n v="15.9"/>
        <n v="1.95"/>
        <n v="1.0"/>
        <n v="1.25"/>
        <n v="9.95"/>
        <n v="2.8"/>
      </sharedItems>
    </cacheField>
    <cacheField name="differenz2">
      <sharedItems containsBlank="1" containsMixedTypes="1" containsNumber="1">
        <m/>
        <n v="0.7664249999999999"/>
        <n v="1.4800146"/>
        <n v="0.0015089999999995385"/>
        <n v="0.33385900000000035"/>
        <n v="0.20842500000000008"/>
        <n v="0.9006249999999998"/>
        <n v="1.4981999999999998"/>
        <n v="-0.28910000000000036"/>
        <n v="-1.3357250000000003"/>
        <n v="0.8403500000000004"/>
        <n v="-0.0743999999999998"/>
        <n v="-0.4243999999999999"/>
        <n v="-1.60285"/>
        <n v="-0.614125"/>
        <n v="-0.8028499999999998"/>
        <n v="-0.1743999999999999"/>
        <n v="-0.13367499999999977"/>
        <n v="-0.37824999999999953"/>
        <n v="2.2119999999999997"/>
        <n v="1.1540999999999997"/>
        <n v="1.3154249999999994"/>
        <n v="0.5065"/>
        <n v="-0.07572500000000026"/>
        <n v="-0.3237749999999995"/>
        <n v="-0.277825"/>
        <n v="0.6805500000000002"/>
        <n v="-1.1945250000000003"/>
        <n v="0.19687500000000036"/>
        <n v="0.9410250000000007"/>
        <n v="3.72075"/>
        <n v="1.564325"/>
        <n v="2.7305500000000005"/>
        <n v="0.6305500000000004"/>
        <n v="1.2305500000000005"/>
        <n v="1.1305500000000004"/>
        <n v="1.6280749999999997"/>
        <n v="1.9805500000000005"/>
        <n v="-0.6567000000000007"/>
        <n v="3.0472499999999996"/>
        <n v="-0.5920000000000001"/>
        <n v="-0.8867499999999993"/>
        <n v="3.1312749999999987"/>
        <n v="1.8723000000000027"/>
        <n v="0.4785499999999998"/>
        <n v="1.4878749999999998"/>
        <n v="-2.7964750000000005"/>
        <n v="0.12655000000000016"/>
        <n v="0.6697499999999996"/>
        <n v="-0.6126"/>
        <n v="4.55135"/>
        <n v="5.6450249999999995"/>
        <n v="2.0096750000000005"/>
        <n v="1.8998749999999998"/>
        <n v="2.864375"/>
        <n v="1.4673250000000002"/>
        <n v="-4.39295"/>
        <n v="0.08244999999999969"/>
        <n v="-1.962175"/>
        <n v="0.5775500000000002"/>
        <n v="0.864325"/>
        <n v="1.5712250000000003"/>
        <n v="-0.304125"/>
        <n v="-0.4973749999999999"/>
        <n v="-0.20474999999999977"/>
        <n v="-0.5699749999999999"/>
        <n v="1.0677500000000004"/>
        <n v="0.9381749999999993"/>
        <n v="0.22074999999999978"/>
        <n v="1.4384500000000005"/>
        <n v="1.0629"/>
        <n v="2.9796500000000004"/>
        <n v="2.855625"/>
        <n v="3.1546249999999993"/>
        <n v="0.6462500000000002"/>
        <n v="-0.987625"/>
        <n v="-0.031250000000000444"/>
        <n v="0.2330249999999996"/>
        <n v="0.6654249999999999"/>
        <n v="-1.54495"/>
        <n v="5.963574999999999"/>
        <n v="-1.1541749999999995"/>
        <n v="0.9036250000000008"/>
        <n v="0.5495000000000001"/>
        <n v="5.70515"/>
        <n v="4.183025"/>
        <n v="2.071225"/>
        <n v="4.03645"/>
        <n v="6.528225"/>
        <n v="4.679125"/>
        <n v="6.42675"/>
        <n v="3.8335"/>
        <n v="7.66475"/>
        <n v="7.582375"/>
        <n v="7.832375"/>
        <n v="2.841875"/>
        <n v="1.591875"/>
        <n v="3.791875"/>
        <n v="1.5687499999999996"/>
        <n v="2.1983499999999996"/>
        <n v="3.100625"/>
        <n v="-4.1884749999999995"/>
        <n v="-0.1076999999999999"/>
        <n v="2.856625"/>
        <n v="0.43592500000000056"/>
        <n v="4.17175"/>
        <n v="5.445825"/>
        <n v="3.7771250000000003"/>
        <n v="6.313999999999999"/>
        <n v="2.5481499999999997"/>
        <n v="1.2966249999999997"/>
        <n v="6.235075"/>
        <n v="4.3747"/>
        <n v="4.318325"/>
        <n v="5.186499999999999"/>
        <n v="0.8261250000000002"/>
        <n v="7.86995"/>
        <n v="2.446675"/>
        <n v="2.604525"/>
        <n v="-0.5033250000000002"/>
        <n v="2.0295"/>
        <n v="3.262375"/>
        <n v="9.40335"/>
        <n v="8.963625"/>
        <n v="3.6643749999999997"/>
        <n v="6.65225"/>
        <n v="19.05475"/>
        <n v="6.990500000000001"/>
        <e v="#REF!"/>
        <n v="13.981000000000002"/>
        <n v="4.146450000000001"/>
        <n v="6.065664"/>
        <n v="2.5352580000000007"/>
        <n v="4.229379"/>
        <n v="20.199999999999932"/>
        <n v="10.093644"/>
        <n v="6.551391000000001"/>
        <n v="26.774220000000003"/>
        <n v="7.2029760000000005"/>
        <n v="4.845423"/>
        <n v="5.224527000000001"/>
        <n v="5.271915"/>
        <n v="4.537401"/>
      </sharedItems>
    </cacheField>
    <cacheField name="%">
      <sharedItems containsBlank="1" containsMixedTypes="1" containsNumber="1">
        <m/>
        <n v="1.1548333333333334"/>
        <n v="1.6607208035714285"/>
        <n v="1.0006736607142854"/>
        <n v="1.1335436"/>
        <n v="1.1096973684210527"/>
        <n v="1.4093749999999998"/>
        <n v="1.6809999999999998"/>
        <n v="0.9019999999999999"/>
        <n v="0.5052870370370369"/>
        <n v="1.311240740740741"/>
        <n v="0.9713846153846155"/>
        <n v="0.856135593220339"/>
        <n v="0.5667972972972973"/>
        <n v="0.7725462962962963"/>
        <n v="0.7231551724137931"/>
        <n v="0.9354074074074075"/>
        <n v="0.9623450704225353"/>
        <n v="0.916868131868132"/>
        <n v="1.69125"/>
        <n v="1.3912203389830506"/>
        <n v="1.333018987341772"/>
        <n v="1.092090909090909"/>
        <n v="0.9872731092436975"/>
        <n v="0.9455840336134455"/>
        <n v="0.9058220338983051"/>
        <n v="1.2306949152542372"/>
        <n v="0.6146693548387095"/>
        <n v="1.0287408759124088"/>
        <n v="1.1373759124087592"/>
        <e v="#DIV/0!"/>
        <n v="2.646657894736842"/>
        <n v="4.033944444444445"/>
        <n v="1.2101833333333334"/>
        <n v="1.512729166666667"/>
        <n v="1.45222"/>
        <n v="2.122810344827586"/>
        <n v="2.2003333333333335"/>
        <n v="0.8507499999999999"/>
        <n v="3.2572222222222216"/>
        <n v="0.8590476190476191"/>
        <n v="0.9290600000000001"/>
        <n v="1.5307245762711863"/>
        <n v="1.1252374581939801"/>
        <n v="1.2126888888888887"/>
        <n v="1.9919166666666666"/>
        <n v="0.4350555555555555"/>
        <n v="1.0744411764705883"/>
        <n v="1.2575961538461538"/>
        <n v="0.8449113924050633"/>
        <n v="2.152240506329114"/>
        <n v="2.4291202531645566"/>
        <n v="1.3189960317460319"/>
        <n v="1.2922884615384616"/>
        <n v="4.58046875"/>
        <n v="1.6113854166666668"/>
        <n v="0.4950632183908046"/>
        <n v="1.0383488372093022"/>
        <n v="0.4836381578947368"/>
        <n v="1.3397352941176472"/>
        <n v="1.5238333333333334"/>
        <n v="1.872902777777778"/>
        <n v="0.9559239130434782"/>
        <n v="0.8894722222222222"/>
        <n v="0.9446621621621623"/>
        <n v="0.8323602941176471"/>
        <n v="1.8213461538461542"/>
        <n v="1.1048240223463686"/>
        <n v="1.0630714285714284"/>
        <n v="1.4109857142857145"/>
        <n v="1.42516"/>
        <n v="2.19186"/>
        <n v="2.1422499999999998"/>
        <n v="2.8026428571428568"/>
        <n v="1.1958333333333333"/>
        <n v="0.7366333333333334"/>
        <n v="0.989035087719298"/>
        <n v="1.0589936708860759"/>
        <n v="1.1446576086956521"/>
        <n v="0.6878888888888889"/>
        <n v="4.223554054054054"/>
        <n v="0.8251250000000001"/>
        <n v="1.254542253521127"/>
        <n v="1.0523333333333333"/>
        <n v="2.5932500000000003"/>
        <n v="1.482059748427673"/>
        <n v="2.805327380952381"/>
        <n v="2.982879746835443"/>
        <n v="2.457371794871795"/>
        <n v="1.4974609374999999"/>
        <n v="4.791875"/>
        <n v="2.255"/>
        <n v="1.444111111111111"/>
        <n v="0.5790477386934674"/>
        <n v="0.9683235294117647"/>
        <n v="1.9683474576271187"/>
        <n v="1.1556875000000002"/>
        <n v="1.3304500000000001"/>
        <n v="0.8293813559322033"/>
        <e v="#REF!"/>
      </sharedItems>
    </cacheField>
    <cacheField name="Farmy" numFmtId="0">
      <sharedItems containsString="0" containsBlank="1" containsNumber="1">
        <m/>
        <n v="2.9"/>
        <n v="2.5"/>
        <n v="2.75"/>
        <n v="3.5"/>
        <n v="4.5"/>
        <n v="7.5"/>
        <n v="7.9"/>
        <n v="5.6"/>
        <n v="7.3"/>
        <n v="7.8"/>
        <n v="3.7"/>
        <n v="4.9"/>
        <n v="2.8"/>
        <n v="10.5"/>
        <n v="4.55"/>
        <n v="12.5"/>
        <n v="10.9"/>
        <n v="22.5"/>
        <n v="3.25"/>
        <n v="3.8"/>
        <n v="6.05"/>
        <n v="8.9"/>
        <n v="4.35"/>
        <n v="6.5"/>
        <n v="3.6"/>
        <n v="4.4"/>
        <n v="6.2"/>
        <n v="32.95"/>
        <n v="5.4"/>
        <n v="15.95"/>
      </sharedItems>
    </cacheField>
    <cacheField name="differenz3" numFmtId="0">
      <sharedItems containsString="0" containsBlank="1" containsNumber="1">
        <m/>
        <n v="-0.788808"/>
        <n v="-0.25849100000000025"/>
        <n v="-0.391575"/>
        <n v="-0.799425"/>
        <n v="-0.8391000000000002"/>
        <n v="-0.8028499999999998"/>
        <n v="-1.083675"/>
        <n v="-3.3282499999999997"/>
        <n v="-1.9017"/>
        <n v="-1.4958999999999998"/>
        <n v="-2.0345750000000002"/>
        <n v="-1.8935000000000004"/>
        <n v="-1.925725"/>
        <n v="-2.173774999999999"/>
        <n v="-1.027825"/>
        <n v="-1.26945"/>
        <n v="-0.894525"/>
        <n v="-3.453125"/>
        <n v="-2.7089749999999997"/>
        <n v="3.72075"/>
        <n v="-0.15275000000000016"/>
        <n v="-0.8919999999999999"/>
        <n v="-0.8867499999999993"/>
        <n v="-1.8687250000000013"/>
        <n v="-5.677699999999998"/>
        <n v="-0.5214500000000002"/>
        <n v="-0.812125"/>
        <n v="3.3374"/>
        <n v="8.50135"/>
        <n v="9.595025"/>
        <n v="-2.590325"/>
        <n v="-2.5001250000000006"/>
        <n v="-2.1826749999999997"/>
        <n v="-2.574725"/>
        <n v="-1.0047499999999996"/>
        <n v="-1.5199749999999996"/>
        <n v="-1.5615499999999995"/>
        <n v="-1.53125"/>
        <n v="-2.2345750000000004"/>
        <n v="4.213574999999999"/>
        <n v="-1.028775"/>
        <n v="-1.4419500000000003"/>
        <n v="-1.8453249999999999"/>
        <n v="-2.0786250000000006"/>
        <n v="-9.385250000000003"/>
        <n v="3.8823749999999997"/>
        <n v="-0.6081250000000002"/>
        <n v="-1.053325"/>
        <n v="-1.9689999999999976"/>
      </sharedItems>
    </cacheField>
    <cacheField name="%2">
      <sharedItems containsBlank="1" containsMixedTypes="1" containsNumber="1">
        <m/>
        <n v="0.7279972413793103"/>
        <n v="0.8966036"/>
        <n v="0.84337"/>
        <n v="0.7092999999999999"/>
        <n v="0.7602571428571429"/>
        <n v="0.7231551724137931"/>
        <n v="0.7591833333333333"/>
        <n v="0.5562333333333334"/>
        <n v="0.7592784810126583"/>
        <n v="0.732875"/>
        <n v="0.721291095890411"/>
        <n v="0.7603164556962025"/>
        <n v="0.7531121794871795"/>
        <n v="0.7213108974358975"/>
        <n v="0.7222094594594595"/>
        <n v="0.7409285714285715"/>
        <n v="0.6805267857142857"/>
        <n v="0.6711309523809523"/>
        <n v="0.742002380952381"/>
        <e v="#DIV/0!"/>
        <n v="0.9664285714285714"/>
        <n v="0.8017777777777778"/>
        <n v="0.9290600000000001"/>
        <n v="0.8285573394495411"/>
        <n v="0.7476577777777779"/>
        <n v="0.8395538461538461"/>
        <n v="0.7862828947368421"/>
        <n v="0.762355504587156"/>
        <n v="0.7706307339449541"/>
        <n v="0.6392272727272728"/>
        <n v="0.7107050561797753"/>
        <n v="0.7767222222222223"/>
        <n v="0.650580459770115"/>
        <n v="0.7597615384615385"/>
        <n v="0.6479885057471264"/>
        <n v="0.7020566666666667"/>
        <n v="2.1704375"/>
        <n v="0.7661875"/>
        <n v="0.7674274193548387"/>
        <n v="0.7664145569620253"/>
        <n v="0.766446629213483"/>
        <n v="0.7151669195751138"/>
        <n v="1.4914398734177214"/>
        <n v="0.8873842592592592"/>
        <n v="0.69905"/>
        <n v="0.876551724137931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4" firstHeaderRow="0" firstDataRow="1" firstDataCol="0"/>
  <pivotFields>
    <pivotField name="Artikel-I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Produktname-im-La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Hauptkategori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terkategori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roduktname-beim-Lieferant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ieferant" axis="axisRow" dataField="1" compact="0" outline="0" multipleItemSelectionAllowed="1" showAll="0" sortType="ascending">
      <items>
        <item x="6"/>
        <item x="21"/>
        <item x="30"/>
        <item x="25"/>
        <item x="12"/>
        <item x="2"/>
        <item x="1"/>
        <item x="20"/>
        <item x="23"/>
        <item x="9"/>
        <item x="24"/>
        <item x="27"/>
        <item x="4"/>
        <item x="18"/>
        <item x="22"/>
        <item x="7"/>
        <item x="31"/>
        <item x="28"/>
        <item x="16"/>
        <item x="19"/>
        <item x="0"/>
        <item x="10"/>
        <item x="15"/>
        <item x="29"/>
        <item x="5"/>
        <item x="14"/>
        <item x="3"/>
        <item x="13"/>
        <item x="8"/>
        <item x="26"/>
        <item x="17"/>
        <item x="11"/>
        <item t="default"/>
      </items>
    </pivotField>
    <pivotField name="Produz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roduzenten Webse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olu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Hauptrohstoff Herkun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erkunfts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Zertifizier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rtikel Nr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Artikel-Nr Ne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Mehrwertsteuer" compact="0" outline="0" multipleItemSelectionAllowed="1" showAll="0">
      <items>
        <item x="0"/>
        <item x="1"/>
        <item t="default"/>
      </items>
    </pivotField>
    <pivotField name="E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zusätzliche Tarife" compact="0" outline="0" multipleItemSelectionAllowed="1" showAll="0">
      <items>
        <item x="0"/>
        <item t="default"/>
      </items>
    </pivotField>
    <pivotField name="V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102.50%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Ladenpreis neu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Ladenpreis al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Differenz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Verfallsdat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Letzter Export in den Websh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Webshop Produk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Im Webshop anzeigen" compact="0" outline="0" multipleItemSelectionAllowed="1" showAll="0">
      <items>
        <item x="0"/>
        <item x="1"/>
        <item t="default"/>
      </items>
    </pivotField>
    <pivotField name="quartierdepot-bild-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Bil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Kurzbeschreib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o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ifferenz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arm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fferenz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%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6"/>
  </rowFields>
  <dataFields>
    <dataField name="COUNTA of Lieferant" fld="6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D1:E121" firstHeaderRow="0" firstDataRow="1" firstDataCol="0"/>
  <pivotFields>
    <pivotField name="Artikel-I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Produktname-im-La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Hauptkategori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terkategori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roduktname-beim-Lieferant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iefe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oduzent" axis="axisRow" dataField="1" compact="0" outline="0" multipleItemSelectionAllowed="1" showAll="0" sortType="ascending">
      <items>
        <item x="2"/>
        <item x="60"/>
        <item x="71"/>
        <item x="54"/>
        <item x="50"/>
        <item x="90"/>
        <item x="95"/>
        <item x="14"/>
        <item x="11"/>
        <item x="74"/>
        <item x="12"/>
        <item x="68"/>
        <item x="39"/>
        <item x="62"/>
        <item x="75"/>
        <item x="25"/>
        <item x="107"/>
        <item x="78"/>
        <item x="21"/>
        <item x="70"/>
        <item x="5"/>
        <item x="13"/>
        <item x="104"/>
        <item x="65"/>
        <item x="110"/>
        <item x="102"/>
        <item x="23"/>
        <item x="89"/>
        <item x="105"/>
        <item x="118"/>
        <item x="100"/>
        <item x="73"/>
        <item x="1"/>
        <item x="82"/>
        <item x="101"/>
        <item x="103"/>
        <item x="56"/>
        <item x="114"/>
        <item x="81"/>
        <item x="94"/>
        <item x="96"/>
        <item x="43"/>
        <item x="64"/>
        <item x="3"/>
        <item x="49"/>
        <item x="80"/>
        <item x="87"/>
        <item x="0"/>
        <item x="91"/>
        <item x="35"/>
        <item x="115"/>
        <item x="85"/>
        <item x="24"/>
        <item x="109"/>
        <item x="4"/>
        <item x="32"/>
        <item x="48"/>
        <item x="57"/>
        <item x="86"/>
        <item x="30"/>
        <item x="97"/>
        <item x="51"/>
        <item x="33"/>
        <item x="117"/>
        <item x="88"/>
        <item x="77"/>
        <item x="6"/>
        <item x="44"/>
        <item x="52"/>
        <item x="79"/>
        <item x="20"/>
        <item x="42"/>
        <item x="76"/>
        <item x="106"/>
        <item x="27"/>
        <item x="61"/>
        <item x="67"/>
        <item x="108"/>
        <item x="113"/>
        <item x="55"/>
        <item x="37"/>
        <item x="29"/>
        <item x="19"/>
        <item x="41"/>
        <item x="92"/>
        <item x="22"/>
        <item x="9"/>
        <item x="83"/>
        <item x="40"/>
        <item x="28"/>
        <item x="66"/>
        <item x="84"/>
        <item x="47"/>
        <item x="18"/>
        <item x="111"/>
        <item x="98"/>
        <item x="93"/>
        <item x="72"/>
        <item x="16"/>
        <item x="26"/>
        <item x="116"/>
        <item x="59"/>
        <item x="45"/>
        <item x="69"/>
        <item x="38"/>
        <item x="10"/>
        <item x="36"/>
        <item x="58"/>
        <item x="46"/>
        <item x="63"/>
        <item x="31"/>
        <item x="53"/>
        <item x="7"/>
        <item x="99"/>
        <item x="17"/>
        <item x="112"/>
        <item x="15"/>
        <item x="8"/>
        <item x="34"/>
        <item t="default"/>
      </items>
    </pivotField>
    <pivotField name="Produzenten Webse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olu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Hauptrohstoff Herkun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erkunfts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Zertifizier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rtikel Nr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Artikel-Nr Ne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Mehrwertsteuer" compact="0" outline="0" multipleItemSelectionAllowed="1" showAll="0">
      <items>
        <item x="0"/>
        <item x="1"/>
        <item t="default"/>
      </items>
    </pivotField>
    <pivotField name="E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zusätzliche Tarife" compact="0" outline="0" multipleItemSelectionAllowed="1" showAll="0">
      <items>
        <item x="0"/>
        <item t="default"/>
      </items>
    </pivotField>
    <pivotField name="V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102.50%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Ladenpreis neu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Ladenpreis al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Differenz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Verfallsdat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Letzter Export in den Websh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Webshop Produk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Im Webshop anzeigen" compact="0" outline="0" multipleItemSelectionAllowed="1" showAll="0">
      <items>
        <item x="0"/>
        <item x="1"/>
        <item t="default"/>
      </items>
    </pivotField>
    <pivotField name="quartierdepot-bild-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Bil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Kurzbeschreib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o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ifferenz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arm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fferenz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%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7"/>
  </rowFields>
  <dataFields>
    <dataField name="COUNTA of Produzent" fld="7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G1:H272" firstHeaderRow="0" firstDataRow="1" firstDataCol="0"/>
  <pivotFields>
    <pivotField name="Artikel-ID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Produktname-im-La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Hauptkategori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terkategori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roduktname-beim-Lieferant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Liefe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roduz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roduzenten Webse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Volum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Hauptrohstoff Herkun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erkunfts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Zertifizier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rtikel Nr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Artikel-Nr Ne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Mehrwertsteuer" compact="0" outline="0" multipleItemSelectionAllowed="1" showAll="0">
      <items>
        <item x="0"/>
        <item x="1"/>
        <item t="default"/>
      </items>
    </pivotField>
    <pivotField name="E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zusätzliche Tarife" compact="0" outline="0" multipleItemSelectionAllowed="1" showAll="0">
      <items>
        <item x="0"/>
        <item t="default"/>
      </items>
    </pivotField>
    <pivotField name="VP nett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102.50%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Ladenpreis neu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Ladenpreis al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Differenz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Verfallsdat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Letzter Export in den Websh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Webshop Produk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Im Webshop anzeigen" compact="0" outline="0" multipleItemSelectionAllowed="1" showAll="0">
      <items>
        <item x="0"/>
        <item x="1"/>
        <item t="default"/>
      </items>
    </pivotField>
    <pivotField name="quartierdepot-bild-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Bil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Kurzbeschreib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Co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differenz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arm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fferenz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%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</rowFields>
  <dataFields>
    <dataField name="COUNTA of Artikel-ID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ema.de/" TargetMode="External"/><Relationship Id="rId190" Type="http://schemas.openxmlformats.org/officeDocument/2006/relationships/hyperlink" Target="http://www.ekkharthof.ch/" TargetMode="External"/><Relationship Id="rId42" Type="http://schemas.openxmlformats.org/officeDocument/2006/relationships/hyperlink" Target="http://www.intercheese.ch/de/produkte/schweiz/bio-kaese" TargetMode="External"/><Relationship Id="rId41" Type="http://schemas.openxmlformats.org/officeDocument/2006/relationships/hyperlink" Target="http://www.aubier.ch/de/home.html" TargetMode="External"/><Relationship Id="rId44" Type="http://schemas.openxmlformats.org/officeDocument/2006/relationships/hyperlink" Target="http://www.frischkaese.ch/" TargetMode="External"/><Relationship Id="rId194" Type="http://schemas.openxmlformats.org/officeDocument/2006/relationships/hyperlink" Target="http://www.soyana.ch/" TargetMode="External"/><Relationship Id="rId43" Type="http://schemas.openxmlformats.org/officeDocument/2006/relationships/hyperlink" Target="http://www.lavillabio.it/parmigiano-reggiano/" TargetMode="External"/><Relationship Id="rId193" Type="http://schemas.openxmlformats.org/officeDocument/2006/relationships/hyperlink" Target="http://www.soyana.ch/" TargetMode="External"/><Relationship Id="rId46" Type="http://schemas.openxmlformats.org/officeDocument/2006/relationships/hyperlink" Target="http://www.hefe.ch/" TargetMode="External"/><Relationship Id="rId192" Type="http://schemas.openxmlformats.org/officeDocument/2006/relationships/hyperlink" Target="http://www.rapunzel.de/" TargetMode="External"/><Relationship Id="rId45" Type="http://schemas.openxmlformats.org/officeDocument/2006/relationships/hyperlink" Target="http://www.frischkaese.ch/" TargetMode="External"/><Relationship Id="rId191" Type="http://schemas.openxmlformats.org/officeDocument/2006/relationships/hyperlink" Target="http://www.zucker.ch/" TargetMode="External"/><Relationship Id="rId48" Type="http://schemas.openxmlformats.org/officeDocument/2006/relationships/hyperlink" Target="http://www.hefe.ch/" TargetMode="External"/><Relationship Id="rId187" Type="http://schemas.openxmlformats.org/officeDocument/2006/relationships/hyperlink" Target="http://www.biofarm.ch/" TargetMode="External"/><Relationship Id="rId47" Type="http://schemas.openxmlformats.org/officeDocument/2006/relationships/hyperlink" Target="http://www.taifun-tofu.de/" TargetMode="External"/><Relationship Id="rId186" Type="http://schemas.openxmlformats.org/officeDocument/2006/relationships/hyperlink" Target="http://www.terra-verde.ch/" TargetMode="External"/><Relationship Id="rId185" Type="http://schemas.openxmlformats.org/officeDocument/2006/relationships/hyperlink" Target="https://www.terra-verde.ch/index.php?option=com_virtuemart&amp;view=productdetails&amp;virtuemart_category_id=26&amp;virtuemart_product_id=1034&amp;Itemid=158" TargetMode="External"/><Relationship Id="rId49" Type="http://schemas.openxmlformats.org/officeDocument/2006/relationships/hyperlink" Target="http://www.frischkaese.ch/" TargetMode="External"/><Relationship Id="rId184" Type="http://schemas.openxmlformats.org/officeDocument/2006/relationships/hyperlink" Target="https://www.terra-verde.ch/index.php?option=com_virtuemart&amp;view=productdetails&amp;virtuemart_category_id=26&amp;virtuemart_product_id=1034&amp;Itemid=158" TargetMode="External"/><Relationship Id="rId189" Type="http://schemas.openxmlformats.org/officeDocument/2006/relationships/hyperlink" Target="http://www.culinat.com/" TargetMode="External"/><Relationship Id="rId188" Type="http://schemas.openxmlformats.org/officeDocument/2006/relationships/hyperlink" Target="http://www.biofarm.ch/" TargetMode="External"/><Relationship Id="rId31" Type="http://schemas.openxmlformats.org/officeDocument/2006/relationships/hyperlink" Target="http://www.biomolkerei.ch/de/" TargetMode="External"/><Relationship Id="rId30" Type="http://schemas.openxmlformats.org/officeDocument/2006/relationships/hyperlink" Target="http://www.biomolkerei.ch/de/" TargetMode="External"/><Relationship Id="rId33" Type="http://schemas.openxmlformats.org/officeDocument/2006/relationships/hyperlink" Target="http://www.sennerei-bachtel.ch/" TargetMode="External"/><Relationship Id="rId183" Type="http://schemas.openxmlformats.org/officeDocument/2006/relationships/hyperlink" Target="http://www.byodo.de" TargetMode="External"/><Relationship Id="rId32" Type="http://schemas.openxmlformats.org/officeDocument/2006/relationships/hyperlink" Target="http://www.biomolkerei.ch/de/" TargetMode="External"/><Relationship Id="rId182" Type="http://schemas.openxmlformats.org/officeDocument/2006/relationships/hyperlink" Target="http://www.naturata.de/" TargetMode="External"/><Relationship Id="rId35" Type="http://schemas.openxmlformats.org/officeDocument/2006/relationships/hyperlink" Target="http://www.biomilk.ch/" TargetMode="External"/><Relationship Id="rId181" Type="http://schemas.openxmlformats.org/officeDocument/2006/relationships/hyperlink" Target="http://www.laflor.ch/" TargetMode="External"/><Relationship Id="rId34" Type="http://schemas.openxmlformats.org/officeDocument/2006/relationships/hyperlink" Target="http://www.sennerei-bachtel.ch/" TargetMode="External"/><Relationship Id="rId180" Type="http://schemas.openxmlformats.org/officeDocument/2006/relationships/hyperlink" Target="http://www.garcoa.ch/" TargetMode="External"/><Relationship Id="rId37" Type="http://schemas.openxmlformats.org/officeDocument/2006/relationships/hyperlink" Target="http://www.biomilk.ch/" TargetMode="External"/><Relationship Id="rId176" Type="http://schemas.openxmlformats.org/officeDocument/2006/relationships/hyperlink" Target="http://www.schoenenberger-choco.ch/" TargetMode="External"/><Relationship Id="rId36" Type="http://schemas.openxmlformats.org/officeDocument/2006/relationships/hyperlink" Target="http://www.biomilk.ch/" TargetMode="External"/><Relationship Id="rId175" Type="http://schemas.openxmlformats.org/officeDocument/2006/relationships/hyperlink" Target="http://www.mahlerundco.ch/" TargetMode="External"/><Relationship Id="rId39" Type="http://schemas.openxmlformats.org/officeDocument/2006/relationships/hyperlink" Target="http://www.biomolkerei.ch/de/" TargetMode="External"/><Relationship Id="rId174" Type="http://schemas.openxmlformats.org/officeDocument/2006/relationships/hyperlink" Target="http://www.terra-verde.ch/" TargetMode="External"/><Relationship Id="rId38" Type="http://schemas.openxmlformats.org/officeDocument/2006/relationships/hyperlink" Target="http://www.provamel.com/de" TargetMode="External"/><Relationship Id="rId173" Type="http://schemas.openxmlformats.org/officeDocument/2006/relationships/hyperlink" Target="http://www.abinsglas.ch/" TargetMode="External"/><Relationship Id="rId179" Type="http://schemas.openxmlformats.org/officeDocument/2006/relationships/hyperlink" Target="http://www.garcoa.ch/" TargetMode="External"/><Relationship Id="rId178" Type="http://schemas.openxmlformats.org/officeDocument/2006/relationships/hyperlink" Target="http://www.schoenenberger-choco.ch/" TargetMode="External"/><Relationship Id="rId177" Type="http://schemas.openxmlformats.org/officeDocument/2006/relationships/hyperlink" Target="http://www.schoenenberger-choco.ch/" TargetMode="External"/><Relationship Id="rId20" Type="http://schemas.openxmlformats.org/officeDocument/2006/relationships/hyperlink" Target="http://www.waedenswiler.ch/index.php/home.html" TargetMode="External"/><Relationship Id="rId22" Type="http://schemas.openxmlformats.org/officeDocument/2006/relationships/hyperlink" Target="http://www.lacolombe.ch/de/" TargetMode="External"/><Relationship Id="rId21" Type="http://schemas.openxmlformats.org/officeDocument/2006/relationships/hyperlink" Target="http://www.sandabrewing.ch/" TargetMode="External"/><Relationship Id="rId24" Type="http://schemas.openxmlformats.org/officeDocument/2006/relationships/hyperlink" Target="http://www.yuntero.com/index.php/de/vinos-2/vinos-d-o/yuntero-tinto" TargetMode="External"/><Relationship Id="rId23" Type="http://schemas.openxmlformats.org/officeDocument/2006/relationships/hyperlink" Target="http://www.saint-esteve.com/component/hikashop/millesime/13-grande-reserve-rouge-notre-recommandation-chateau-saint-esteve" TargetMode="External"/><Relationship Id="rId26" Type="http://schemas.openxmlformats.org/officeDocument/2006/relationships/hyperlink" Target="http://www.saint-esteve.com/" TargetMode="External"/><Relationship Id="rId25" Type="http://schemas.openxmlformats.org/officeDocument/2006/relationships/hyperlink" Target="http://www.perlagewines.com/index.php?lang=de" TargetMode="External"/><Relationship Id="rId28" Type="http://schemas.openxmlformats.org/officeDocument/2006/relationships/hyperlink" Target="http://www.biomilk.ch/" TargetMode="External"/><Relationship Id="rId27" Type="http://schemas.openxmlformats.org/officeDocument/2006/relationships/hyperlink" Target="http://www.hoehn-hirzel.ch/" TargetMode="External"/><Relationship Id="rId29" Type="http://schemas.openxmlformats.org/officeDocument/2006/relationships/hyperlink" Target="http://www.sennerei-bachtel.ch/" TargetMode="External"/><Relationship Id="rId11" Type="http://schemas.openxmlformats.org/officeDocument/2006/relationships/hyperlink" Target="http://www.eis-tee.ch/" TargetMode="External"/><Relationship Id="rId10" Type="http://schemas.openxmlformats.org/officeDocument/2006/relationships/hyperlink" Target="http://www.zobo-getraenke.ch" TargetMode="External"/><Relationship Id="rId13" Type="http://schemas.openxmlformats.org/officeDocument/2006/relationships/hyperlink" Target="http://www.aquamonaco.com" TargetMode="External"/><Relationship Id="rId12" Type="http://schemas.openxmlformats.org/officeDocument/2006/relationships/hyperlink" Target="http://www.swissmountainspring.ch" TargetMode="External"/><Relationship Id="rId15" Type="http://schemas.openxmlformats.org/officeDocument/2006/relationships/hyperlink" Target="http://www.brauerei-oerlikon.ch/" TargetMode="External"/><Relationship Id="rId198" Type="http://schemas.openxmlformats.org/officeDocument/2006/relationships/hyperlink" Target="http://www.claro.ch/de/" TargetMode="External"/><Relationship Id="rId14" Type="http://schemas.openxmlformats.org/officeDocument/2006/relationships/hyperlink" Target="http://www.bierpaul.ch/" TargetMode="External"/><Relationship Id="rId197" Type="http://schemas.openxmlformats.org/officeDocument/2006/relationships/hyperlink" Target="http://www.brunnermosterei.ch/" TargetMode="External"/><Relationship Id="rId17" Type="http://schemas.openxmlformats.org/officeDocument/2006/relationships/hyperlink" Target="http://www.whitefrontier.ch" TargetMode="External"/><Relationship Id="rId196" Type="http://schemas.openxmlformats.org/officeDocument/2006/relationships/hyperlink" Target="http://www.emmi.com" TargetMode="External"/><Relationship Id="rId16" Type="http://schemas.openxmlformats.org/officeDocument/2006/relationships/hyperlink" Target="http://www.amboss.ch/" TargetMode="External"/><Relationship Id="rId195" Type="http://schemas.openxmlformats.org/officeDocument/2006/relationships/hyperlink" Target="http://www.soyana.ch/" TargetMode="External"/><Relationship Id="rId19" Type="http://schemas.openxmlformats.org/officeDocument/2006/relationships/hyperlink" Target="http://www.appenzellerbier.ch/de/home.html" TargetMode="External"/><Relationship Id="rId18" Type="http://schemas.openxmlformats.org/officeDocument/2006/relationships/hyperlink" Target="https://www.seebueb-bier.ch/" TargetMode="External"/><Relationship Id="rId199" Type="http://schemas.openxmlformats.org/officeDocument/2006/relationships/hyperlink" Target="http://www.haltbarmacherei.ch/" TargetMode="External"/><Relationship Id="rId84" Type="http://schemas.openxmlformats.org/officeDocument/2006/relationships/hyperlink" Target="http://www.mahlerundco.ch/" TargetMode="External"/><Relationship Id="rId83" Type="http://schemas.openxmlformats.org/officeDocument/2006/relationships/hyperlink" Target="http://www.mahlerundco.ch/" TargetMode="External"/><Relationship Id="rId86" Type="http://schemas.openxmlformats.org/officeDocument/2006/relationships/hyperlink" Target="http://www.naturata.de/" TargetMode="External"/><Relationship Id="rId85" Type="http://schemas.openxmlformats.org/officeDocument/2006/relationships/hyperlink" Target="http://www.mahlerundco.ch/" TargetMode="External"/><Relationship Id="rId88" Type="http://schemas.openxmlformats.org/officeDocument/2006/relationships/hyperlink" Target="https://www.terra-verde.ch/index.php?option=com_virtuemart&amp;view=productdetails&amp;virtuemart_category_id=40&amp;virtuemart_product_id=7&amp;Itemid=158" TargetMode="External"/><Relationship Id="rId150" Type="http://schemas.openxmlformats.org/officeDocument/2006/relationships/hyperlink" Target="https://be-rebelicious.de/" TargetMode="External"/><Relationship Id="rId87" Type="http://schemas.openxmlformats.org/officeDocument/2006/relationships/hyperlink" Target="http://www.erboristi.ch/shop/" TargetMode="External"/><Relationship Id="rId89" Type="http://schemas.openxmlformats.org/officeDocument/2006/relationships/hyperlink" Target="http://www.terra-verde.ch/" TargetMode="External"/><Relationship Id="rId80" Type="http://schemas.openxmlformats.org/officeDocument/2006/relationships/hyperlink" Target="http://www.katalog.biopartner.ch/de/vanadis-risotto-reis-carnaroli-weiss-beutel-1-kg" TargetMode="External"/><Relationship Id="rId82" Type="http://schemas.openxmlformats.org/officeDocument/2006/relationships/hyperlink" Target="http://www.mahlerundco.ch/" TargetMode="External"/><Relationship Id="rId81" Type="http://schemas.openxmlformats.org/officeDocument/2006/relationships/hyperlink" Target="http://www.mahlerundco.ch/" TargetMode="External"/><Relationship Id="rId1" Type="http://schemas.openxmlformats.org/officeDocument/2006/relationships/hyperlink" Target="http://www.mueller-steinmaur.ch/" TargetMode="External"/><Relationship Id="rId2" Type="http://schemas.openxmlformats.org/officeDocument/2006/relationships/hyperlink" Target="http://www.mueller-steinmaur.ch/" TargetMode="External"/><Relationship Id="rId3" Type="http://schemas.openxmlformats.org/officeDocument/2006/relationships/hyperlink" Target="http://www.mueller-steinmaur.ch/" TargetMode="External"/><Relationship Id="rId149" Type="http://schemas.openxmlformats.org/officeDocument/2006/relationships/hyperlink" Target="http://www.mahlerundco.ch/" TargetMode="External"/><Relationship Id="rId4" Type="http://schemas.openxmlformats.org/officeDocument/2006/relationships/hyperlink" Target="http://www.biopartner.ch/de/" TargetMode="External"/><Relationship Id="rId148" Type="http://schemas.openxmlformats.org/officeDocument/2006/relationships/hyperlink" Target="http://www.mahlerundco.ch/" TargetMode="External"/><Relationship Id="rId9" Type="http://schemas.openxmlformats.org/officeDocument/2006/relationships/hyperlink" Target="http://www.vivikola.ch/" TargetMode="External"/><Relationship Id="rId143" Type="http://schemas.openxmlformats.org/officeDocument/2006/relationships/hyperlink" Target="http://www.biofarm.ch/" TargetMode="External"/><Relationship Id="rId142" Type="http://schemas.openxmlformats.org/officeDocument/2006/relationships/hyperlink" Target="http://www.biofarm.ch/" TargetMode="External"/><Relationship Id="rId141" Type="http://schemas.openxmlformats.org/officeDocument/2006/relationships/hyperlink" Target="http://www.mahlerundco.ch/" TargetMode="External"/><Relationship Id="rId140" Type="http://schemas.openxmlformats.org/officeDocument/2006/relationships/hyperlink" Target="http://www.mahlerundco.ch/" TargetMode="External"/><Relationship Id="rId5" Type="http://schemas.openxmlformats.org/officeDocument/2006/relationships/hyperlink" Target="http://www.gebana.com/" TargetMode="External"/><Relationship Id="rId147" Type="http://schemas.openxmlformats.org/officeDocument/2006/relationships/hyperlink" Target="http://www.mahlerundco.ch/" TargetMode="External"/><Relationship Id="rId6" Type="http://schemas.openxmlformats.org/officeDocument/2006/relationships/hyperlink" Target="http://www.mueller-steinmaur.ch/" TargetMode="External"/><Relationship Id="rId146" Type="http://schemas.openxmlformats.org/officeDocument/2006/relationships/hyperlink" Target="http://www.mahlerundco.ch/" TargetMode="External"/><Relationship Id="rId7" Type="http://schemas.openxmlformats.org/officeDocument/2006/relationships/hyperlink" Target="http://www.appenzellerbier.ch/de/home.html" TargetMode="External"/><Relationship Id="rId145" Type="http://schemas.openxmlformats.org/officeDocument/2006/relationships/hyperlink" Target="http://www.biofarm.ch/" TargetMode="External"/><Relationship Id="rId8" Type="http://schemas.openxmlformats.org/officeDocument/2006/relationships/hyperlink" Target="http://www.lolacola.ch/" TargetMode="External"/><Relationship Id="rId144" Type="http://schemas.openxmlformats.org/officeDocument/2006/relationships/hyperlink" Target="http://www.biofarm.ch/" TargetMode="External"/><Relationship Id="rId73" Type="http://schemas.openxmlformats.org/officeDocument/2006/relationships/hyperlink" Target="http://www.terra-verde.ch/" TargetMode="External"/><Relationship Id="rId72" Type="http://schemas.openxmlformats.org/officeDocument/2006/relationships/hyperlink" Target="http://www.terra-verde.ch/" TargetMode="External"/><Relationship Id="rId75" Type="http://schemas.openxmlformats.org/officeDocument/2006/relationships/hyperlink" Target="http://www.terra-verde.ch/" TargetMode="External"/><Relationship Id="rId74" Type="http://schemas.openxmlformats.org/officeDocument/2006/relationships/hyperlink" Target="http://www.alcenero.com/de/prodotto/pesto-rosso-rotes-bio-pesto-130g/" TargetMode="External"/><Relationship Id="rId77" Type="http://schemas.openxmlformats.org/officeDocument/2006/relationships/hyperlink" Target="http://www.genovas.ch" TargetMode="External"/><Relationship Id="rId76" Type="http://schemas.openxmlformats.org/officeDocument/2006/relationships/hyperlink" Target="http://www.genovas.ch" TargetMode="External"/><Relationship Id="rId79" Type="http://schemas.openxmlformats.org/officeDocument/2006/relationships/hyperlink" Target="http://www.mahlerundco.ch/" TargetMode="External"/><Relationship Id="rId78" Type="http://schemas.openxmlformats.org/officeDocument/2006/relationships/hyperlink" Target="http://www.genovas.ch" TargetMode="External"/><Relationship Id="rId71" Type="http://schemas.openxmlformats.org/officeDocument/2006/relationships/hyperlink" Target="http://www.irisbio.com/" TargetMode="External"/><Relationship Id="rId70" Type="http://schemas.openxmlformats.org/officeDocument/2006/relationships/hyperlink" Target="http://www.irisbio.com/" TargetMode="External"/><Relationship Id="rId139" Type="http://schemas.openxmlformats.org/officeDocument/2006/relationships/hyperlink" Target="http://www.mahlerundco.ch/" TargetMode="External"/><Relationship Id="rId138" Type="http://schemas.openxmlformats.org/officeDocument/2006/relationships/hyperlink" Target="http://www.mahlerundco.ch/" TargetMode="External"/><Relationship Id="rId137" Type="http://schemas.openxmlformats.org/officeDocument/2006/relationships/hyperlink" Target="http://www.biofarm.ch/" TargetMode="External"/><Relationship Id="rId132" Type="http://schemas.openxmlformats.org/officeDocument/2006/relationships/hyperlink" Target="http://www.derit.de/" TargetMode="External"/><Relationship Id="rId131" Type="http://schemas.openxmlformats.org/officeDocument/2006/relationships/hyperlink" Target="http://www.derit.de/" TargetMode="External"/><Relationship Id="rId130" Type="http://schemas.openxmlformats.org/officeDocument/2006/relationships/hyperlink" Target="http://www.terra-verde.ch/" TargetMode="External"/><Relationship Id="rId136" Type="http://schemas.openxmlformats.org/officeDocument/2006/relationships/hyperlink" Target="http://www.mahlerundco.ch/" TargetMode="External"/><Relationship Id="rId135" Type="http://schemas.openxmlformats.org/officeDocument/2006/relationships/hyperlink" Target="http://www.mahlerundco.ch/" TargetMode="External"/><Relationship Id="rId134" Type="http://schemas.openxmlformats.org/officeDocument/2006/relationships/hyperlink" Target="http://www.mahlerundco.ch/" TargetMode="External"/><Relationship Id="rId133" Type="http://schemas.openxmlformats.org/officeDocument/2006/relationships/hyperlink" Target="http://www.lisaschips.de/" TargetMode="External"/><Relationship Id="rId62" Type="http://schemas.openxmlformats.org/officeDocument/2006/relationships/hyperlink" Target="http://www.terra-verde.ch/" TargetMode="External"/><Relationship Id="rId61" Type="http://schemas.openxmlformats.org/officeDocument/2006/relationships/hyperlink" Target="https://www.sorbetto.ch/neptun/" TargetMode="External"/><Relationship Id="rId64" Type="http://schemas.openxmlformats.org/officeDocument/2006/relationships/hyperlink" Target="http://www.irisbio.com/" TargetMode="External"/><Relationship Id="rId63" Type="http://schemas.openxmlformats.org/officeDocument/2006/relationships/hyperlink" Target="http://www.conserverispoli.it/index.php?lang=en" TargetMode="External"/><Relationship Id="rId66" Type="http://schemas.openxmlformats.org/officeDocument/2006/relationships/hyperlink" Target="http://www.irisbio.com/" TargetMode="External"/><Relationship Id="rId172" Type="http://schemas.openxmlformats.org/officeDocument/2006/relationships/hyperlink" Target="http://www.haltbarmacherei.ch/" TargetMode="External"/><Relationship Id="rId65" Type="http://schemas.openxmlformats.org/officeDocument/2006/relationships/hyperlink" Target="http://www.irisbio.com/" TargetMode="External"/><Relationship Id="rId171" Type="http://schemas.openxmlformats.org/officeDocument/2006/relationships/hyperlink" Target="http://www.haltbarmacherei.ch/" TargetMode="External"/><Relationship Id="rId68" Type="http://schemas.openxmlformats.org/officeDocument/2006/relationships/hyperlink" Target="http://www.irisbio.com/" TargetMode="External"/><Relationship Id="rId170" Type="http://schemas.openxmlformats.org/officeDocument/2006/relationships/hyperlink" Target="http://www.haltbarmacherei.ch/" TargetMode="External"/><Relationship Id="rId67" Type="http://schemas.openxmlformats.org/officeDocument/2006/relationships/hyperlink" Target="http://www.genovas.ch" TargetMode="External"/><Relationship Id="rId60" Type="http://schemas.openxmlformats.org/officeDocument/2006/relationships/hyperlink" Target="https://www.sorbetto.ch/neptun/" TargetMode="External"/><Relationship Id="rId165" Type="http://schemas.openxmlformats.org/officeDocument/2006/relationships/hyperlink" Target="http://www.rostal.ch/de/willkommen/" TargetMode="External"/><Relationship Id="rId69" Type="http://schemas.openxmlformats.org/officeDocument/2006/relationships/hyperlink" Target="http://www.irisbio.com/" TargetMode="External"/><Relationship Id="rId164" Type="http://schemas.openxmlformats.org/officeDocument/2006/relationships/hyperlink" Target="http://www.rostal.ch/de/willkommen/" TargetMode="External"/><Relationship Id="rId163" Type="http://schemas.openxmlformats.org/officeDocument/2006/relationships/hyperlink" Target="http://www.rostal.ch/de/willkommen/" TargetMode="External"/><Relationship Id="rId162" Type="http://schemas.openxmlformats.org/officeDocument/2006/relationships/hyperlink" Target="http://www.henauer-kaffee.ch/" TargetMode="External"/><Relationship Id="rId169" Type="http://schemas.openxmlformats.org/officeDocument/2006/relationships/hyperlink" Target="http://www.tamneere.com/" TargetMode="External"/><Relationship Id="rId168" Type="http://schemas.openxmlformats.org/officeDocument/2006/relationships/hyperlink" Target="http://www.lebensbaum.com/de" TargetMode="External"/><Relationship Id="rId167" Type="http://schemas.openxmlformats.org/officeDocument/2006/relationships/hyperlink" Target="http://www.sonnentor.com/de-at" TargetMode="External"/><Relationship Id="rId166" Type="http://schemas.openxmlformats.org/officeDocument/2006/relationships/hyperlink" Target="http://www.lebensbaum.com/de" TargetMode="External"/><Relationship Id="rId51" Type="http://schemas.openxmlformats.org/officeDocument/2006/relationships/hyperlink" Target="http://www.alporama.ch/gv2/get/get_SenntenDetail.asp?idSennten=496" TargetMode="External"/><Relationship Id="rId50" Type="http://schemas.openxmlformats.org/officeDocument/2006/relationships/hyperlink" Target="http://www.frischkaese.ch/" TargetMode="External"/><Relationship Id="rId53" Type="http://schemas.openxmlformats.org/officeDocument/2006/relationships/hyperlink" Target="http://www.planted.ch/" TargetMode="External"/><Relationship Id="rId52" Type="http://schemas.openxmlformats.org/officeDocument/2006/relationships/hyperlink" Target="http://www.alporama.ch/gv2/get/get_SenntenDetail.asp?idSennten=496" TargetMode="External"/><Relationship Id="rId55" Type="http://schemas.openxmlformats.org/officeDocument/2006/relationships/hyperlink" Target="http://www.pastasy.ch/" TargetMode="External"/><Relationship Id="rId161" Type="http://schemas.openxmlformats.org/officeDocument/2006/relationships/hyperlink" Target="http://www.henauer-kaffee.ch/" TargetMode="External"/><Relationship Id="rId54" Type="http://schemas.openxmlformats.org/officeDocument/2006/relationships/hyperlink" Target="http://www.planted.ch/" TargetMode="External"/><Relationship Id="rId160" Type="http://schemas.openxmlformats.org/officeDocument/2006/relationships/hyperlink" Target="https://kaffeepur.ch/shop/kaffees/blends/calabria/" TargetMode="External"/><Relationship Id="rId57" Type="http://schemas.openxmlformats.org/officeDocument/2006/relationships/hyperlink" Target="http://metzgerei-keller.ch/" TargetMode="External"/><Relationship Id="rId56" Type="http://schemas.openxmlformats.org/officeDocument/2006/relationships/hyperlink" Target="http://www.pastasy.ch/" TargetMode="External"/><Relationship Id="rId159" Type="http://schemas.openxmlformats.org/officeDocument/2006/relationships/hyperlink" Target="https://kaffeepur.ch/shop/kaffees/single-origin/samba-do-brasil/" TargetMode="External"/><Relationship Id="rId59" Type="http://schemas.openxmlformats.org/officeDocument/2006/relationships/hyperlink" Target="http://www.lunallena.ch/" TargetMode="External"/><Relationship Id="rId154" Type="http://schemas.openxmlformats.org/officeDocument/2006/relationships/hyperlink" Target="https://kaffeepur.ch/shop/kaffees/single-origin/bonga-bonga/" TargetMode="External"/><Relationship Id="rId58" Type="http://schemas.openxmlformats.org/officeDocument/2006/relationships/hyperlink" Target="https://www.gasparini.ch/" TargetMode="External"/><Relationship Id="rId153" Type="http://schemas.openxmlformats.org/officeDocument/2006/relationships/hyperlink" Target="https://kaffeepur.ch/shop/kaffees/single-origin/antigua-queen/" TargetMode="External"/><Relationship Id="rId152" Type="http://schemas.openxmlformats.org/officeDocument/2006/relationships/hyperlink" Target="http://www.henauer-kaffee.ch/" TargetMode="External"/><Relationship Id="rId151" Type="http://schemas.openxmlformats.org/officeDocument/2006/relationships/hyperlink" Target="http://www.henauer-kaffee.ch/" TargetMode="External"/><Relationship Id="rId158" Type="http://schemas.openxmlformats.org/officeDocument/2006/relationships/hyperlink" Target="https://kaffeepur.ch/shop/kaffees/single-origin/togo-bogo/" TargetMode="External"/><Relationship Id="rId157" Type="http://schemas.openxmlformats.org/officeDocument/2006/relationships/hyperlink" Target="https://kaffeepur.ch/shop/kaffees/blends/la-bomba/" TargetMode="External"/><Relationship Id="rId156" Type="http://schemas.openxmlformats.org/officeDocument/2006/relationships/hyperlink" Target="https://kaffeepur.ch/shop/kaffees/single-origin/gandhi-pur/" TargetMode="External"/><Relationship Id="rId155" Type="http://schemas.openxmlformats.org/officeDocument/2006/relationships/hyperlink" Target="https://kaffeepur.ch/shop/kaffees/single-origin/buna-harrari/" TargetMode="External"/><Relationship Id="rId107" Type="http://schemas.openxmlformats.org/officeDocument/2006/relationships/hyperlink" Target="https://www.byodo.de/index/" TargetMode="External"/><Relationship Id="rId106" Type="http://schemas.openxmlformats.org/officeDocument/2006/relationships/hyperlink" Target="http://www.saucen.ch/" TargetMode="External"/><Relationship Id="rId105" Type="http://schemas.openxmlformats.org/officeDocument/2006/relationships/hyperlink" Target="http://www.saucen.ch/" TargetMode="External"/><Relationship Id="rId104" Type="http://schemas.openxmlformats.org/officeDocument/2006/relationships/hyperlink" Target="http://www.terra-verde.ch/" TargetMode="External"/><Relationship Id="rId109" Type="http://schemas.openxmlformats.org/officeDocument/2006/relationships/hyperlink" Target="http://www.saucen.ch/" TargetMode="External"/><Relationship Id="rId108" Type="http://schemas.openxmlformats.org/officeDocument/2006/relationships/hyperlink" Target="http://www.rapunzel.de/" TargetMode="External"/><Relationship Id="rId103" Type="http://schemas.openxmlformats.org/officeDocument/2006/relationships/hyperlink" Target="http://www.biofarm.ch/" TargetMode="External"/><Relationship Id="rId102" Type="http://schemas.openxmlformats.org/officeDocument/2006/relationships/hyperlink" Target="http://www.morga.ch/" TargetMode="External"/><Relationship Id="rId101" Type="http://schemas.openxmlformats.org/officeDocument/2006/relationships/hyperlink" Target="http://www.avogel-company.ch/" TargetMode="External"/><Relationship Id="rId100" Type="http://schemas.openxmlformats.org/officeDocument/2006/relationships/hyperlink" Target="http://www.erboristi.ch/shop/" TargetMode="External"/><Relationship Id="rId217" Type="http://schemas.openxmlformats.org/officeDocument/2006/relationships/hyperlink" Target="http://www.ecover.com/ch-de/" TargetMode="External"/><Relationship Id="rId216" Type="http://schemas.openxmlformats.org/officeDocument/2006/relationships/hyperlink" Target="https://www.coslys.fr/eng/" TargetMode="External"/><Relationship Id="rId215" Type="http://schemas.openxmlformats.org/officeDocument/2006/relationships/hyperlink" Target="http://www.lavera.de/" TargetMode="External"/><Relationship Id="rId214" Type="http://schemas.openxmlformats.org/officeDocument/2006/relationships/hyperlink" Target="http://www.lavera.de/" TargetMode="External"/><Relationship Id="rId218" Type="http://schemas.openxmlformats.org/officeDocument/2006/relationships/drawing" Target="../drawings/drawing1.xml"/><Relationship Id="rId213" Type="http://schemas.openxmlformats.org/officeDocument/2006/relationships/hyperlink" Target="http://www.lavera.de/" TargetMode="External"/><Relationship Id="rId212" Type="http://schemas.openxmlformats.org/officeDocument/2006/relationships/hyperlink" Target="http://www.ecover.com/ch-de/" TargetMode="External"/><Relationship Id="rId211" Type="http://schemas.openxmlformats.org/officeDocument/2006/relationships/hyperlink" Target="http://www.ecover.com/ch-de/" TargetMode="External"/><Relationship Id="rId210" Type="http://schemas.openxmlformats.org/officeDocument/2006/relationships/hyperlink" Target="http://www.ecover.com/ch-de/" TargetMode="External"/><Relationship Id="rId129" Type="http://schemas.openxmlformats.org/officeDocument/2006/relationships/hyperlink" Target="http://www.terra-verde.ch/" TargetMode="External"/><Relationship Id="rId128" Type="http://schemas.openxmlformats.org/officeDocument/2006/relationships/hyperlink" Target="http://www.mahlerundco.ch/" TargetMode="External"/><Relationship Id="rId127" Type="http://schemas.openxmlformats.org/officeDocument/2006/relationships/hyperlink" Target="http://www.mahlerundco.ch/" TargetMode="External"/><Relationship Id="rId126" Type="http://schemas.openxmlformats.org/officeDocument/2006/relationships/hyperlink" Target="http://www.lisaschips.de/" TargetMode="External"/><Relationship Id="rId121" Type="http://schemas.openxmlformats.org/officeDocument/2006/relationships/hyperlink" Target="http://www.bauckhof.de/" TargetMode="External"/><Relationship Id="rId120" Type="http://schemas.openxmlformats.org/officeDocument/2006/relationships/hyperlink" Target="http://www.rapunzel.de/" TargetMode="External"/><Relationship Id="rId125" Type="http://schemas.openxmlformats.org/officeDocument/2006/relationships/hyperlink" Target="http://www.miadelita.ch/" TargetMode="External"/><Relationship Id="rId124" Type="http://schemas.openxmlformats.org/officeDocument/2006/relationships/hyperlink" Target="http://www.rapunzel.de/" TargetMode="External"/><Relationship Id="rId123" Type="http://schemas.openxmlformats.org/officeDocument/2006/relationships/hyperlink" Target="http://www.biofarm.ch/" TargetMode="External"/><Relationship Id="rId122" Type="http://schemas.openxmlformats.org/officeDocument/2006/relationships/hyperlink" Target="http://www.bauckhof.de/" TargetMode="External"/><Relationship Id="rId95" Type="http://schemas.openxmlformats.org/officeDocument/2006/relationships/hyperlink" Target="http://www.sonnentor.com/de-at" TargetMode="External"/><Relationship Id="rId94" Type="http://schemas.openxmlformats.org/officeDocument/2006/relationships/hyperlink" Target="http://www.sonnentor.com/de-at" TargetMode="External"/><Relationship Id="rId97" Type="http://schemas.openxmlformats.org/officeDocument/2006/relationships/hyperlink" Target="http://www.sonnentor.com/de-at" TargetMode="External"/><Relationship Id="rId96" Type="http://schemas.openxmlformats.org/officeDocument/2006/relationships/hyperlink" Target="http://www.sonnentor.com/de-at" TargetMode="External"/><Relationship Id="rId99" Type="http://schemas.openxmlformats.org/officeDocument/2006/relationships/hyperlink" Target="http://www.sonnentor.com/de-at" TargetMode="External"/><Relationship Id="rId98" Type="http://schemas.openxmlformats.org/officeDocument/2006/relationships/hyperlink" Target="http://www.sonnentor.com/de-at" TargetMode="External"/><Relationship Id="rId91" Type="http://schemas.openxmlformats.org/officeDocument/2006/relationships/hyperlink" Target="http://www.sonnentor.com/de-at" TargetMode="External"/><Relationship Id="rId90" Type="http://schemas.openxmlformats.org/officeDocument/2006/relationships/hyperlink" Target="http://www.tamneere.com/" TargetMode="External"/><Relationship Id="rId93" Type="http://schemas.openxmlformats.org/officeDocument/2006/relationships/hyperlink" Target="http://www.sonnentor.com/de-at" TargetMode="External"/><Relationship Id="rId92" Type="http://schemas.openxmlformats.org/officeDocument/2006/relationships/hyperlink" Target="http://www.sonnentor.com/de-at" TargetMode="External"/><Relationship Id="rId118" Type="http://schemas.openxmlformats.org/officeDocument/2006/relationships/hyperlink" Target="http://www.derit.de/" TargetMode="External"/><Relationship Id="rId117" Type="http://schemas.openxmlformats.org/officeDocument/2006/relationships/hyperlink" Target="http://www.abinsglas.ch/" TargetMode="External"/><Relationship Id="rId116" Type="http://schemas.openxmlformats.org/officeDocument/2006/relationships/hyperlink" Target="http://www.terra-verde.ch/" TargetMode="External"/><Relationship Id="rId115" Type="http://schemas.openxmlformats.org/officeDocument/2006/relationships/hyperlink" Target="http://www.soyana.ch/" TargetMode="External"/><Relationship Id="rId119" Type="http://schemas.openxmlformats.org/officeDocument/2006/relationships/hyperlink" Target="http://www.rapunzel.de/" TargetMode="External"/><Relationship Id="rId110" Type="http://schemas.openxmlformats.org/officeDocument/2006/relationships/hyperlink" Target="http://www.biofarm.ch/" TargetMode="External"/><Relationship Id="rId114" Type="http://schemas.openxmlformats.org/officeDocument/2006/relationships/hyperlink" Target="http://www.biofarm.ch/" TargetMode="External"/><Relationship Id="rId113" Type="http://schemas.openxmlformats.org/officeDocument/2006/relationships/hyperlink" Target="http://www.rapunzel.de/" TargetMode="External"/><Relationship Id="rId112" Type="http://schemas.openxmlformats.org/officeDocument/2006/relationships/hyperlink" Target="http://www.terra-verde.ch/" TargetMode="External"/><Relationship Id="rId111" Type="http://schemas.openxmlformats.org/officeDocument/2006/relationships/hyperlink" Target="http://www.terra-verde.ch/" TargetMode="External"/><Relationship Id="rId206" Type="http://schemas.openxmlformats.org/officeDocument/2006/relationships/hyperlink" Target="http://www.holle.ch/" TargetMode="External"/><Relationship Id="rId205" Type="http://schemas.openxmlformats.org/officeDocument/2006/relationships/hyperlink" Target="http://www.holle.ch/" TargetMode="External"/><Relationship Id="rId204" Type="http://schemas.openxmlformats.org/officeDocument/2006/relationships/hyperlink" Target="http://www.mikas.ch/" TargetMode="External"/><Relationship Id="rId203" Type="http://schemas.openxmlformats.org/officeDocument/2006/relationships/hyperlink" Target="http://www.mikas.ch/" TargetMode="External"/><Relationship Id="rId209" Type="http://schemas.openxmlformats.org/officeDocument/2006/relationships/hyperlink" Target="http://www.natracare.com/de/produkte/feuchttuecher/bio-babyfeuchttuecher/" TargetMode="External"/><Relationship Id="rId208" Type="http://schemas.openxmlformats.org/officeDocument/2006/relationships/hyperlink" Target="http://www.wepa.de/startseite.html" TargetMode="External"/><Relationship Id="rId207" Type="http://schemas.openxmlformats.org/officeDocument/2006/relationships/hyperlink" Target="http://www.cartaseta.ch/" TargetMode="External"/><Relationship Id="rId202" Type="http://schemas.openxmlformats.org/officeDocument/2006/relationships/hyperlink" Target="http://www.terra-verde.ch/" TargetMode="External"/><Relationship Id="rId201" Type="http://schemas.openxmlformats.org/officeDocument/2006/relationships/hyperlink" Target="http://www.genovas.ch" TargetMode="External"/><Relationship Id="rId200" Type="http://schemas.openxmlformats.org/officeDocument/2006/relationships/hyperlink" Target="http://www.haltbarmacherei.ch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1.43"/>
    <col customWidth="1" min="2" max="2" width="5.14"/>
    <col customWidth="1" min="3" max="3" width="38.29"/>
    <col customWidth="1" min="4" max="4" width="18.57"/>
    <col customWidth="1" min="5" max="5" width="24.14"/>
    <col customWidth="1" min="6" max="7" width="24.0"/>
    <col customWidth="1" min="8" max="8" width="17.86"/>
    <col customWidth="1" min="9" max="9" width="38.57"/>
    <col customWidth="1" min="10" max="10" width="22.0"/>
    <col customWidth="1" min="11" max="11" width="23.0"/>
    <col customWidth="1" min="12" max="12" width="30.57"/>
    <col customWidth="1" min="13" max="13" width="27.57"/>
    <col customWidth="1" min="14" max="14" width="15.86"/>
    <col customWidth="1" min="15" max="16" width="31.57"/>
    <col customWidth="1" min="17" max="20" width="11.43"/>
    <col customWidth="1" min="21" max="21" width="20.0"/>
    <col customWidth="1" min="22" max="22" width="7.57"/>
    <col customWidth="1" min="23" max="24" width="11.43"/>
    <col customWidth="1" min="25" max="25" width="15.29"/>
    <col customWidth="1" min="26" max="26" width="33.14"/>
    <col customWidth="1" min="27" max="27" width="14.71"/>
    <col customWidth="1" min="28" max="28" width="26.43"/>
    <col customWidth="1" min="29" max="29" width="74.29"/>
    <col customWidth="1" min="30" max="30" width="165.86"/>
    <col customWidth="1" min="31" max="31" width="11.43"/>
    <col customWidth="1" min="32" max="32" width="13.71"/>
    <col customWidth="1" min="33" max="68" width="11.43"/>
    <col customWidth="1" min="69" max="69" width="3.14"/>
    <col customWidth="1" min="70" max="70" width="16.86"/>
    <col customWidth="1" min="71" max="71" width="16.57"/>
    <col customWidth="1" min="72" max="72" width="21.29"/>
    <col customWidth="1" min="73" max="73" width="11.43"/>
    <col customWidth="1" min="74" max="74" width="16.29"/>
    <col customWidth="1" min="75" max="75" width="18.14"/>
    <col customWidth="1" min="76" max="76" width="21.43"/>
    <col customWidth="1" min="77" max="79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8">
        <v>1.025</v>
      </c>
      <c r="U1" s="9" t="s">
        <v>19</v>
      </c>
      <c r="V1" s="9" t="s">
        <v>20</v>
      </c>
      <c r="W1" s="9" t="s">
        <v>21</v>
      </c>
      <c r="X1" s="3" t="s">
        <v>22</v>
      </c>
      <c r="Y1" s="5" t="s">
        <v>23</v>
      </c>
      <c r="Z1" s="10" t="s">
        <v>24</v>
      </c>
      <c r="AA1" s="11" t="s">
        <v>25</v>
      </c>
      <c r="AB1" s="12" t="s">
        <v>26</v>
      </c>
      <c r="AC1" s="13" t="s">
        <v>27</v>
      </c>
      <c r="AD1" s="13" t="s">
        <v>28</v>
      </c>
      <c r="AE1" s="14" t="s">
        <v>29</v>
      </c>
      <c r="AF1" s="14" t="s">
        <v>21</v>
      </c>
      <c r="AG1" s="14" t="s">
        <v>30</v>
      </c>
      <c r="AH1" s="14" t="s">
        <v>31</v>
      </c>
      <c r="AI1" s="14" t="s">
        <v>21</v>
      </c>
      <c r="AJ1" s="14" t="s">
        <v>30</v>
      </c>
      <c r="AK1" s="15"/>
      <c r="AL1" s="16" t="s">
        <v>32</v>
      </c>
      <c r="AM1" s="16" t="s">
        <v>33</v>
      </c>
      <c r="AN1" s="16" t="s">
        <v>34</v>
      </c>
      <c r="AO1" s="16" t="s">
        <v>35</v>
      </c>
      <c r="AP1" s="16" t="s">
        <v>36</v>
      </c>
      <c r="AQ1" s="17" t="s">
        <v>37</v>
      </c>
      <c r="AR1" s="18" t="s">
        <v>38</v>
      </c>
      <c r="AS1" s="16" t="s">
        <v>39</v>
      </c>
      <c r="AT1" s="16" t="s">
        <v>40</v>
      </c>
      <c r="AU1" s="19" t="s">
        <v>41</v>
      </c>
      <c r="AV1" s="19" t="s">
        <v>42</v>
      </c>
      <c r="AW1" s="16" t="s">
        <v>43</v>
      </c>
      <c r="AX1" s="16" t="s">
        <v>44</v>
      </c>
      <c r="AY1" s="16" t="s">
        <v>45</v>
      </c>
      <c r="AZ1" s="16" t="s">
        <v>46</v>
      </c>
      <c r="BA1" s="16" t="s">
        <v>47</v>
      </c>
      <c r="BB1" s="16" t="s">
        <v>48</v>
      </c>
      <c r="BC1" s="17" t="s">
        <v>49</v>
      </c>
      <c r="BD1" s="16" t="s">
        <v>50</v>
      </c>
      <c r="BE1" s="20" t="s">
        <v>51</v>
      </c>
      <c r="BF1" s="21" t="s">
        <v>52</v>
      </c>
      <c r="BG1" s="20" t="s">
        <v>53</v>
      </c>
      <c r="BH1" s="21" t="s">
        <v>54</v>
      </c>
      <c r="BI1" s="22" t="s">
        <v>55</v>
      </c>
      <c r="BJ1" s="20" t="s">
        <v>56</v>
      </c>
      <c r="BK1" s="22" t="s">
        <v>57</v>
      </c>
      <c r="BL1" s="20" t="s">
        <v>58</v>
      </c>
      <c r="BM1" s="22" t="s">
        <v>59</v>
      </c>
      <c r="BN1" s="20" t="s">
        <v>60</v>
      </c>
      <c r="BO1" s="22" t="s">
        <v>61</v>
      </c>
      <c r="BP1" s="20" t="s">
        <v>62</v>
      </c>
      <c r="BQ1" s="23"/>
      <c r="BR1" s="23" t="s">
        <v>63</v>
      </c>
      <c r="BS1" s="11" t="s">
        <v>64</v>
      </c>
      <c r="BT1" s="11" t="s">
        <v>65</v>
      </c>
      <c r="BU1" s="11" t="s">
        <v>66</v>
      </c>
      <c r="BV1" s="11" t="s">
        <v>67</v>
      </c>
      <c r="BW1" s="11" t="s">
        <v>68</v>
      </c>
      <c r="BX1" s="11" t="s">
        <v>69</v>
      </c>
      <c r="BY1" s="11" t="s">
        <v>70</v>
      </c>
      <c r="BZ1" s="11" t="s">
        <v>71</v>
      </c>
      <c r="CA1" s="24" t="s">
        <v>72</v>
      </c>
    </row>
    <row r="2">
      <c r="A2" s="25" t="s">
        <v>73</v>
      </c>
      <c r="B2" s="13"/>
      <c r="C2" s="13" t="s">
        <v>74</v>
      </c>
      <c r="D2" s="13" t="s">
        <v>75</v>
      </c>
      <c r="E2" s="13" t="s">
        <v>76</v>
      </c>
      <c r="F2" s="13" t="s">
        <v>74</v>
      </c>
      <c r="G2" s="13" t="s">
        <v>77</v>
      </c>
      <c r="H2" s="12" t="s">
        <v>78</v>
      </c>
      <c r="I2" s="26" t="s">
        <v>79</v>
      </c>
      <c r="J2" s="27" t="s">
        <v>80</v>
      </c>
      <c r="K2" s="2" t="s">
        <v>81</v>
      </c>
      <c r="L2" s="2" t="s">
        <v>82</v>
      </c>
      <c r="M2" s="13" t="s">
        <v>83</v>
      </c>
      <c r="N2" s="28"/>
      <c r="O2" s="13" t="str">
        <f t="shared" ref="O2:O10" si="1">CONCATENATE(G2, " ", N2)</f>
        <v>Marc </v>
      </c>
      <c r="P2" s="13" t="s">
        <v>84</v>
      </c>
      <c r="Q2" s="29">
        <v>25.6</v>
      </c>
      <c r="R2" s="30"/>
      <c r="S2" s="31">
        <f t="shared" ref="S2:S3" si="2">(Q2+R2)*1.1</f>
        <v>28.16</v>
      </c>
      <c r="T2" s="31">
        <f t="shared" ref="T2:T12" si="3">S2*1.025</f>
        <v>28.864</v>
      </c>
      <c r="U2" s="32">
        <v>29.0</v>
      </c>
      <c r="V2" s="32">
        <v>40.0</v>
      </c>
      <c r="W2" s="32">
        <f t="shared" ref="W2:W3" si="4">U2-V2</f>
        <v>-11</v>
      </c>
      <c r="X2" s="33"/>
      <c r="Y2" s="13" t="s">
        <v>85</v>
      </c>
      <c r="Z2" s="34" t="str">
        <f>CONCATENATE('Alle Produkte - Gesamtsortiment'!A2, " ", 'Alle Produkte - Gesamtsortiment'!C2)</f>
        <v>A10 Gemüseabo Gross</v>
      </c>
      <c r="AA2" s="35" t="s">
        <v>86</v>
      </c>
      <c r="AB2" s="12" t="s">
        <v>87</v>
      </c>
      <c r="AC2" s="26" t="str">
        <f t="shared" ref="AC2:AC10" si="5">CONCATENATE("https://webshop.quartier-depot.ch/wp-content/uploads/",AB2,".png")</f>
        <v>https://webshop.quartier-depot.ch/wp-content/uploads/quartier-produkt-1.png</v>
      </c>
      <c r="AD2" s="13" t="str">
        <f t="shared" ref="AD2:AD10" si="6">CONCATENATE(C2," wird von ",H2," produziert und von ",G2," geliefert. ", "Es kommt aus ",L2," und trägt ",M2," Zertifizierung")</f>
        <v>Gemüseabo Gross wird von Gut Steinmaur produziert und von Marc geliefert. Es kommt aus Steinmaur, Zürich und trägt CH-Bio Zertifizierung</v>
      </c>
      <c r="AE2" s="36"/>
      <c r="AF2" s="37"/>
      <c r="AG2" s="37"/>
      <c r="AH2" s="36"/>
      <c r="AI2" s="37"/>
      <c r="AJ2" s="37"/>
      <c r="AK2" s="38"/>
      <c r="AL2" s="21"/>
      <c r="AM2" s="39">
        <v>11.0</v>
      </c>
      <c r="AN2" s="39">
        <v>4.0</v>
      </c>
      <c r="AO2" s="39">
        <v>8.0</v>
      </c>
      <c r="AP2" s="39">
        <v>5.0</v>
      </c>
      <c r="AQ2" s="39">
        <v>6.0</v>
      </c>
      <c r="AR2" s="40">
        <v>6.0</v>
      </c>
      <c r="AS2" s="39">
        <v>7.0</v>
      </c>
      <c r="AT2" s="39">
        <v>3.0</v>
      </c>
      <c r="AU2" s="39">
        <v>7.0</v>
      </c>
      <c r="AV2" s="39">
        <v>5.0</v>
      </c>
      <c r="AW2" s="39">
        <v>9.0</v>
      </c>
      <c r="AX2" s="39">
        <v>6.0</v>
      </c>
      <c r="AY2" s="39">
        <v>8.0</v>
      </c>
      <c r="AZ2" s="39">
        <v>5.0</v>
      </c>
      <c r="BA2" s="39">
        <v>8.0</v>
      </c>
      <c r="BB2" s="39">
        <v>5.0</v>
      </c>
      <c r="BC2" s="39">
        <v>5.0</v>
      </c>
      <c r="BD2" s="39">
        <v>5.0</v>
      </c>
      <c r="BE2" s="20">
        <v>8.0</v>
      </c>
      <c r="BF2" s="21">
        <v>6.0</v>
      </c>
      <c r="BG2" s="20"/>
      <c r="BH2" s="21">
        <v>6.0</v>
      </c>
      <c r="BI2" s="41"/>
      <c r="BJ2" s="20">
        <v>9.0</v>
      </c>
      <c r="BK2" s="21">
        <v>4.0</v>
      </c>
      <c r="BL2" s="20">
        <v>8.0</v>
      </c>
      <c r="BM2" s="21">
        <v>5.0</v>
      </c>
      <c r="BN2" s="20">
        <v>7.0</v>
      </c>
      <c r="BO2" s="21">
        <v>3.0</v>
      </c>
      <c r="BP2" s="20"/>
      <c r="BQ2" s="42"/>
      <c r="BR2" s="42">
        <f t="shared" ref="BR2:BR272" si="7">SUM(AL2:BQ2)</f>
        <v>169</v>
      </c>
      <c r="BS2" s="13"/>
      <c r="BT2" s="35">
        <f t="shared" ref="BT2:BT38" si="8">BS2+BN2</f>
        <v>7</v>
      </c>
      <c r="BU2" s="13"/>
      <c r="BV2" s="20" t="s">
        <v>88</v>
      </c>
      <c r="BW2" s="13">
        <v>118.0</v>
      </c>
      <c r="BX2" s="35">
        <v>0.0</v>
      </c>
      <c r="BY2" s="13">
        <f t="shared" ref="BY2:BY5" si="9">BR2-BW2</f>
        <v>51</v>
      </c>
      <c r="BZ2" s="35">
        <f t="shared" ref="BZ2:BZ5" si="10">BX2-BY2</f>
        <v>-51</v>
      </c>
      <c r="CA2" s="43">
        <f t="shared" ref="CA2:CA5" si="11">BZ2*U2</f>
        <v>-1479</v>
      </c>
    </row>
    <row r="3">
      <c r="A3" s="25" t="s">
        <v>89</v>
      </c>
      <c r="B3" s="12"/>
      <c r="C3" s="12" t="s">
        <v>90</v>
      </c>
      <c r="D3" s="13" t="s">
        <v>75</v>
      </c>
      <c r="E3" s="13" t="s">
        <v>76</v>
      </c>
      <c r="F3" s="12" t="s">
        <v>90</v>
      </c>
      <c r="G3" s="13" t="s">
        <v>77</v>
      </c>
      <c r="H3" s="13" t="s">
        <v>78</v>
      </c>
      <c r="I3" s="44" t="s">
        <v>79</v>
      </c>
      <c r="J3" s="27" t="s">
        <v>91</v>
      </c>
      <c r="K3" s="2" t="s">
        <v>81</v>
      </c>
      <c r="L3" s="12" t="s">
        <v>82</v>
      </c>
      <c r="M3" s="13" t="s">
        <v>83</v>
      </c>
      <c r="N3" s="28"/>
      <c r="O3" s="13" t="str">
        <f t="shared" si="1"/>
        <v>Marc </v>
      </c>
      <c r="P3" s="13" t="s">
        <v>84</v>
      </c>
      <c r="Q3" s="29">
        <v>19.4</v>
      </c>
      <c r="R3" s="30"/>
      <c r="S3" s="31">
        <f t="shared" si="2"/>
        <v>21.34</v>
      </c>
      <c r="T3" s="31">
        <f t="shared" si="3"/>
        <v>21.8735</v>
      </c>
      <c r="U3" s="45">
        <v>22.0</v>
      </c>
      <c r="V3" s="45">
        <v>33.0</v>
      </c>
      <c r="W3" s="45">
        <f t="shared" si="4"/>
        <v>-11</v>
      </c>
      <c r="X3" s="33"/>
      <c r="Y3" s="13" t="s">
        <v>92</v>
      </c>
      <c r="Z3" s="34" t="str">
        <f>CONCATENATE('Alle Produkte - Gesamtsortiment'!A3, " ", 'Alle Produkte - Gesamtsortiment'!C3)</f>
        <v>A11 Gemüseabo Klein</v>
      </c>
      <c r="AA3" s="35" t="s">
        <v>86</v>
      </c>
      <c r="AB3" s="12" t="s">
        <v>93</v>
      </c>
      <c r="AC3" s="26" t="str">
        <f t="shared" si="5"/>
        <v>https://webshop.quartier-depot.ch/wp-content/uploads/quartier-produkt-2.png</v>
      </c>
      <c r="AD3" s="13" t="str">
        <f t="shared" si="6"/>
        <v>Gemüseabo Klein wird von Gut Steinmaur produziert und von Marc geliefert. Es kommt aus Steinmaur, Zürich und trägt CH-Bio Zertifizierung</v>
      </c>
      <c r="AE3" s="36"/>
      <c r="AF3" s="37"/>
      <c r="AG3" s="37"/>
      <c r="AH3" s="36"/>
      <c r="AI3" s="37"/>
      <c r="AJ3" s="37"/>
      <c r="AK3" s="38"/>
      <c r="AL3" s="21"/>
      <c r="AM3" s="39">
        <v>13.0</v>
      </c>
      <c r="AN3" s="39">
        <v>10.0</v>
      </c>
      <c r="AO3" s="39">
        <v>15.0</v>
      </c>
      <c r="AP3" s="39">
        <v>9.0</v>
      </c>
      <c r="AQ3" s="39">
        <v>8.0</v>
      </c>
      <c r="AR3" s="40">
        <v>8.0</v>
      </c>
      <c r="AS3" s="39">
        <v>8.0</v>
      </c>
      <c r="AT3" s="39">
        <v>10.0</v>
      </c>
      <c r="AU3" s="39">
        <v>12.0</v>
      </c>
      <c r="AV3" s="39">
        <v>10.0</v>
      </c>
      <c r="AW3" s="39">
        <v>11.0</v>
      </c>
      <c r="AX3" s="39">
        <v>11.0</v>
      </c>
      <c r="AY3" s="39">
        <v>15.0</v>
      </c>
      <c r="AZ3" s="39">
        <v>11.0</v>
      </c>
      <c r="BA3" s="39">
        <v>14.0</v>
      </c>
      <c r="BB3" s="39">
        <v>10.0</v>
      </c>
      <c r="BC3" s="39">
        <v>13.0</v>
      </c>
      <c r="BD3" s="39">
        <v>9.0</v>
      </c>
      <c r="BE3" s="20">
        <v>13.0</v>
      </c>
      <c r="BF3" s="21">
        <v>10.0</v>
      </c>
      <c r="BG3" s="20"/>
      <c r="BH3" s="21">
        <v>11.0</v>
      </c>
      <c r="BI3" s="41"/>
      <c r="BJ3" s="20">
        <v>14.0</v>
      </c>
      <c r="BK3" s="21">
        <v>10.0</v>
      </c>
      <c r="BL3" s="20">
        <v>15.0</v>
      </c>
      <c r="BM3" s="21">
        <v>11.0</v>
      </c>
      <c r="BN3" s="20">
        <v>16.0</v>
      </c>
      <c r="BO3" s="21">
        <v>11.0</v>
      </c>
      <c r="BP3" s="20"/>
      <c r="BQ3" s="42"/>
      <c r="BR3" s="42">
        <f t="shared" si="7"/>
        <v>308</v>
      </c>
      <c r="BS3" s="13"/>
      <c r="BT3" s="35">
        <f t="shared" si="8"/>
        <v>16</v>
      </c>
      <c r="BU3" s="13"/>
      <c r="BV3" s="20" t="s">
        <v>88</v>
      </c>
      <c r="BW3" s="13">
        <v>202.0</v>
      </c>
      <c r="BX3" s="35">
        <v>0.0</v>
      </c>
      <c r="BY3" s="13">
        <f t="shared" si="9"/>
        <v>106</v>
      </c>
      <c r="BZ3" s="35">
        <f t="shared" si="10"/>
        <v>-106</v>
      </c>
      <c r="CA3" s="43">
        <f t="shared" si="11"/>
        <v>-2332</v>
      </c>
    </row>
    <row r="4">
      <c r="A4" s="25" t="s">
        <v>94</v>
      </c>
      <c r="B4" s="13"/>
      <c r="C4" s="13" t="s">
        <v>95</v>
      </c>
      <c r="D4" s="13" t="s">
        <v>75</v>
      </c>
      <c r="E4" s="13" t="s">
        <v>76</v>
      </c>
      <c r="F4" s="13" t="s">
        <v>95</v>
      </c>
      <c r="G4" s="2" t="s">
        <v>96</v>
      </c>
      <c r="H4" s="13" t="s">
        <v>78</v>
      </c>
      <c r="I4" s="44" t="s">
        <v>79</v>
      </c>
      <c r="J4" s="27" t="s">
        <v>97</v>
      </c>
      <c r="K4" s="2" t="s">
        <v>81</v>
      </c>
      <c r="L4" s="12" t="s">
        <v>82</v>
      </c>
      <c r="M4" s="13" t="s">
        <v>83</v>
      </c>
      <c r="N4" s="28"/>
      <c r="O4" s="13" t="str">
        <f t="shared" si="1"/>
        <v>Biovelo </v>
      </c>
      <c r="P4" s="13" t="s">
        <v>84</v>
      </c>
      <c r="Q4" s="29">
        <v>9.0</v>
      </c>
      <c r="R4" s="31"/>
      <c r="S4" s="31">
        <f t="shared" ref="S4:S16" si="12">Q4*1.1</f>
        <v>9.9</v>
      </c>
      <c r="T4" s="31">
        <f t="shared" si="3"/>
        <v>10.1475</v>
      </c>
      <c r="U4" s="9">
        <f>T4</f>
        <v>10.1475</v>
      </c>
      <c r="V4" s="32"/>
      <c r="W4" s="32"/>
      <c r="X4" s="33"/>
      <c r="Y4" s="13" t="s">
        <v>98</v>
      </c>
      <c r="Z4" s="34" t="str">
        <f>CONCATENATE('Alle Produkte - Gesamtsortiment'!A4, " ", 'Alle Produkte - Gesamtsortiment'!C4)</f>
        <v>A12 Bund Spargeln</v>
      </c>
      <c r="AA4" s="35" t="s">
        <v>99</v>
      </c>
      <c r="AB4" s="12" t="s">
        <v>100</v>
      </c>
      <c r="AC4" s="26" t="str">
        <f t="shared" si="5"/>
        <v>https://webshop.quartier-depot.ch/wp-content/uploads/quartier-produkt-3.png</v>
      </c>
      <c r="AD4" s="13" t="str">
        <f t="shared" si="6"/>
        <v>Bund Spargeln wird von Gut Steinmaur produziert und von Biovelo geliefert. Es kommt aus Steinmaur, Zürich und trägt CH-Bio Zertifizierung</v>
      </c>
      <c r="AE4" s="36"/>
      <c r="AF4" s="37"/>
      <c r="AG4" s="37"/>
      <c r="AH4" s="36"/>
      <c r="AI4" s="37"/>
      <c r="AJ4" s="37"/>
      <c r="AK4" s="38"/>
      <c r="AL4" s="46"/>
      <c r="AM4" s="47"/>
      <c r="AN4" s="46"/>
      <c r="AO4" s="47"/>
      <c r="AP4" s="46"/>
      <c r="AQ4" s="47"/>
      <c r="AR4" s="46"/>
      <c r="AS4" s="47"/>
      <c r="AT4" s="46"/>
      <c r="AU4" s="47"/>
      <c r="AV4" s="46"/>
      <c r="AW4" s="47"/>
      <c r="AX4" s="46"/>
      <c r="AY4" s="47"/>
      <c r="AZ4" s="46"/>
      <c r="BA4" s="47"/>
      <c r="BB4" s="48">
        <v>29.0</v>
      </c>
      <c r="BC4" s="47"/>
      <c r="BD4" s="39">
        <v>24.0</v>
      </c>
      <c r="BE4" s="20"/>
      <c r="BF4" s="21"/>
      <c r="BG4" s="20"/>
      <c r="BH4" s="21"/>
      <c r="BI4" s="41"/>
      <c r="BJ4" s="20"/>
      <c r="BK4" s="21"/>
      <c r="BL4" s="20"/>
      <c r="BM4" s="21"/>
      <c r="BN4" s="20"/>
      <c r="BO4" s="21"/>
      <c r="BP4" s="20"/>
      <c r="BQ4" s="42"/>
      <c r="BR4" s="42">
        <f t="shared" si="7"/>
        <v>53</v>
      </c>
      <c r="BS4" s="13"/>
      <c r="BT4" s="35">
        <f t="shared" si="8"/>
        <v>0</v>
      </c>
      <c r="BU4" s="13"/>
      <c r="BV4" s="20" t="s">
        <v>88</v>
      </c>
      <c r="BW4" s="13">
        <v>56.0</v>
      </c>
      <c r="BX4" s="35">
        <v>0.0</v>
      </c>
      <c r="BY4" s="13">
        <f t="shared" si="9"/>
        <v>-3</v>
      </c>
      <c r="BZ4" s="35">
        <f t="shared" si="10"/>
        <v>3</v>
      </c>
      <c r="CA4" s="43">
        <f t="shared" si="11"/>
        <v>30.4425</v>
      </c>
    </row>
    <row r="5">
      <c r="A5" s="25" t="s">
        <v>101</v>
      </c>
      <c r="B5" s="13"/>
      <c r="C5" s="13" t="s">
        <v>102</v>
      </c>
      <c r="D5" s="13" t="s">
        <v>75</v>
      </c>
      <c r="E5" s="13" t="s">
        <v>76</v>
      </c>
      <c r="F5" s="13" t="s">
        <v>102</v>
      </c>
      <c r="G5" s="2" t="s">
        <v>103</v>
      </c>
      <c r="H5" s="13" t="s">
        <v>104</v>
      </c>
      <c r="I5" s="44" t="s">
        <v>105</v>
      </c>
      <c r="J5" s="27" t="s">
        <v>106</v>
      </c>
      <c r="K5" s="27" t="s">
        <v>107</v>
      </c>
      <c r="L5" s="27" t="s">
        <v>108</v>
      </c>
      <c r="M5" s="13" t="s">
        <v>109</v>
      </c>
      <c r="N5" s="28"/>
      <c r="O5" s="13" t="str">
        <f t="shared" si="1"/>
        <v>Biopartner </v>
      </c>
      <c r="P5" s="13" t="s">
        <v>84</v>
      </c>
      <c r="Q5" s="29">
        <v>16.8</v>
      </c>
      <c r="R5" s="31"/>
      <c r="S5" s="31">
        <f t="shared" si="12"/>
        <v>18.48</v>
      </c>
      <c r="T5" s="31">
        <f t="shared" si="3"/>
        <v>18.942</v>
      </c>
      <c r="U5" s="9">
        <v>19.0</v>
      </c>
      <c r="V5" s="32">
        <v>19.0</v>
      </c>
      <c r="W5" s="32">
        <f>U5-V5</f>
        <v>0</v>
      </c>
      <c r="X5" s="33"/>
      <c r="Y5" s="13" t="s">
        <v>110</v>
      </c>
      <c r="Z5" s="34" t="str">
        <f>CONCATENATE('Alle Produkte - Gesamtsortiment'!A5, " ", 'Alle Produkte - Gesamtsortiment'!C5)</f>
        <v>B10 Früchteabo</v>
      </c>
      <c r="AA5" s="35" t="s">
        <v>86</v>
      </c>
      <c r="AB5" s="12" t="s">
        <v>111</v>
      </c>
      <c r="AC5" s="26" t="str">
        <f t="shared" si="5"/>
        <v>https://webshop.quartier-depot.ch/wp-content/uploads/quartier-produkt-4.png</v>
      </c>
      <c r="AD5" s="13" t="str">
        <f t="shared" si="6"/>
        <v>Früchteabo wird von Diverse produziert und von Biopartner geliefert. Es kommt aus diversen Ländern und trägt CH-Bio, EU-Bio Zertifizierung</v>
      </c>
      <c r="AE5" s="36"/>
      <c r="AF5" s="37"/>
      <c r="AG5" s="37"/>
      <c r="AH5" s="36"/>
      <c r="AI5" s="37"/>
      <c r="AJ5" s="37"/>
      <c r="AK5" s="38"/>
      <c r="AL5" s="46"/>
      <c r="AM5" s="39">
        <v>16.0</v>
      </c>
      <c r="AN5" s="39">
        <v>11.0</v>
      </c>
      <c r="AO5" s="39">
        <v>23.0</v>
      </c>
      <c r="AP5" s="39">
        <v>2.0</v>
      </c>
      <c r="AQ5" s="39">
        <v>15.0</v>
      </c>
      <c r="AR5" s="40">
        <v>12.0</v>
      </c>
      <c r="AS5" s="39">
        <v>13.0</v>
      </c>
      <c r="AT5" s="39">
        <v>12.0</v>
      </c>
      <c r="AU5" s="39">
        <v>18.0</v>
      </c>
      <c r="AV5" s="39">
        <v>11.0</v>
      </c>
      <c r="AW5" s="39">
        <v>21.0</v>
      </c>
      <c r="AX5" s="39">
        <v>12.0</v>
      </c>
      <c r="AY5" s="39">
        <v>24.0</v>
      </c>
      <c r="AZ5" s="39">
        <v>13.0</v>
      </c>
      <c r="BA5" s="39">
        <v>22.0</v>
      </c>
      <c r="BB5" s="39">
        <v>13.0</v>
      </c>
      <c r="BC5" s="39">
        <v>24.0</v>
      </c>
      <c r="BD5" s="39">
        <v>14.0</v>
      </c>
      <c r="BE5" s="20">
        <v>23.0</v>
      </c>
      <c r="BF5" s="21">
        <v>15.0</v>
      </c>
      <c r="BG5" s="20"/>
      <c r="BH5" s="21">
        <v>13.0</v>
      </c>
      <c r="BI5" s="41"/>
      <c r="BJ5" s="20">
        <v>21.0</v>
      </c>
      <c r="BK5" s="21">
        <v>10.0</v>
      </c>
      <c r="BL5" s="20">
        <v>21.0</v>
      </c>
      <c r="BM5" s="21">
        <v>13.0</v>
      </c>
      <c r="BN5" s="20">
        <v>20.0</v>
      </c>
      <c r="BO5" s="21">
        <v>8.0</v>
      </c>
      <c r="BP5" s="20"/>
      <c r="BQ5" s="42"/>
      <c r="BR5" s="42">
        <f t="shared" si="7"/>
        <v>420</v>
      </c>
      <c r="BS5" s="13"/>
      <c r="BT5" s="35">
        <f t="shared" si="8"/>
        <v>20</v>
      </c>
      <c r="BU5" s="13"/>
      <c r="BV5" s="20" t="s">
        <v>88</v>
      </c>
      <c r="BW5" s="13">
        <v>301.0</v>
      </c>
      <c r="BX5" s="35">
        <v>0.0</v>
      </c>
      <c r="BY5" s="13">
        <f t="shared" si="9"/>
        <v>119</v>
      </c>
      <c r="BZ5" s="35">
        <f t="shared" si="10"/>
        <v>-119</v>
      </c>
      <c r="CA5" s="43">
        <f t="shared" si="11"/>
        <v>-2261</v>
      </c>
    </row>
    <row r="6">
      <c r="A6" s="25" t="s">
        <v>112</v>
      </c>
      <c r="B6" s="13"/>
      <c r="C6" s="13" t="s">
        <v>113</v>
      </c>
      <c r="D6" s="13" t="s">
        <v>75</v>
      </c>
      <c r="E6" s="13" t="s">
        <v>76</v>
      </c>
      <c r="F6" s="13" t="s">
        <v>113</v>
      </c>
      <c r="G6" s="2" t="s">
        <v>114</v>
      </c>
      <c r="H6" s="13"/>
      <c r="I6" s="13"/>
      <c r="J6" s="27"/>
      <c r="K6" s="2" t="s">
        <v>81</v>
      </c>
      <c r="L6" s="12" t="s">
        <v>115</v>
      </c>
      <c r="M6" s="13" t="s">
        <v>116</v>
      </c>
      <c r="N6" s="28"/>
      <c r="O6" s="13" t="str">
        <f t="shared" si="1"/>
        <v>Picobio </v>
      </c>
      <c r="P6" s="13" t="s">
        <v>84</v>
      </c>
      <c r="Q6" s="29">
        <v>6.0</v>
      </c>
      <c r="R6" s="31"/>
      <c r="S6" s="31">
        <f t="shared" si="12"/>
        <v>6.6</v>
      </c>
      <c r="T6" s="31">
        <f t="shared" si="3"/>
        <v>6.765</v>
      </c>
      <c r="U6" s="49">
        <f t="shared" ref="U6:U16" si="13">T6</f>
        <v>6.765</v>
      </c>
      <c r="V6" s="50">
        <v>6.765</v>
      </c>
      <c r="W6" s="32"/>
      <c r="X6" s="33"/>
      <c r="Y6" s="13" t="s">
        <v>117</v>
      </c>
      <c r="Z6" s="34" t="str">
        <f>CONCATENATE('Alle Produkte - Gesamtsortiment'!A6, " ", 'Alle Produkte - Gesamtsortiment'!C6)</f>
        <v>B11 Erdbeeren</v>
      </c>
      <c r="AA6" s="35" t="s">
        <v>99</v>
      </c>
      <c r="AB6" s="12" t="s">
        <v>118</v>
      </c>
      <c r="AC6" s="26" t="str">
        <f t="shared" si="5"/>
        <v>https://webshop.quartier-depot.ch/wp-content/uploads/quartier-produkt-5.png</v>
      </c>
      <c r="AD6" s="13" t="str">
        <f t="shared" si="6"/>
        <v>Erdbeeren wird von  produziert und von Picobio geliefert. Es kommt aus Seeland, Zürich und trägt Knospenbetrieb in Umstellung Zertifizierung</v>
      </c>
      <c r="AE6" s="36"/>
      <c r="AF6" s="37"/>
      <c r="AG6" s="37"/>
      <c r="AH6" s="36"/>
      <c r="AI6" s="37"/>
      <c r="AJ6" s="37"/>
      <c r="AK6" s="38"/>
      <c r="AL6" s="46"/>
      <c r="AM6" s="47"/>
      <c r="AN6" s="46"/>
      <c r="AO6" s="47"/>
      <c r="AP6" s="46"/>
      <c r="AQ6" s="47"/>
      <c r="AR6" s="46"/>
      <c r="AS6" s="47"/>
      <c r="AT6" s="46"/>
      <c r="AU6" s="47"/>
      <c r="AV6" s="46"/>
      <c r="AW6" s="47"/>
      <c r="AX6" s="46"/>
      <c r="AY6" s="47"/>
      <c r="AZ6" s="46"/>
      <c r="BA6" s="47"/>
      <c r="BB6" s="48"/>
      <c r="BC6" s="47"/>
      <c r="BD6" s="39"/>
      <c r="BE6" s="20"/>
      <c r="BF6" s="21"/>
      <c r="BG6" s="20"/>
      <c r="BH6" s="21"/>
      <c r="BI6" s="41"/>
      <c r="BJ6" s="20"/>
      <c r="BK6" s="21"/>
      <c r="BL6" s="20"/>
      <c r="BM6" s="21"/>
      <c r="BN6" s="20"/>
      <c r="BO6" s="21"/>
      <c r="BP6" s="20"/>
      <c r="BQ6" s="42"/>
      <c r="BR6" s="42">
        <f t="shared" si="7"/>
        <v>0</v>
      </c>
      <c r="BS6" s="13"/>
      <c r="BT6" s="35">
        <f t="shared" si="8"/>
        <v>0</v>
      </c>
      <c r="BU6" s="13"/>
      <c r="BV6" s="20" t="s">
        <v>88</v>
      </c>
      <c r="BW6" s="13"/>
      <c r="BX6" s="35"/>
      <c r="BY6" s="13"/>
      <c r="BZ6" s="35"/>
      <c r="CA6" s="43"/>
    </row>
    <row r="7">
      <c r="A7" s="25" t="s">
        <v>119</v>
      </c>
      <c r="B7" s="13"/>
      <c r="C7" s="13" t="s">
        <v>120</v>
      </c>
      <c r="D7" s="13" t="s">
        <v>75</v>
      </c>
      <c r="E7" s="13" t="s">
        <v>76</v>
      </c>
      <c r="F7" s="13" t="s">
        <v>120</v>
      </c>
      <c r="G7" s="2" t="s">
        <v>121</v>
      </c>
      <c r="H7" s="13" t="s">
        <v>121</v>
      </c>
      <c r="I7" s="51" t="s">
        <v>122</v>
      </c>
      <c r="J7" s="27" t="s">
        <v>123</v>
      </c>
      <c r="K7" s="2" t="s">
        <v>124</v>
      </c>
      <c r="L7" s="12" t="s">
        <v>125</v>
      </c>
      <c r="M7" s="13" t="s">
        <v>126</v>
      </c>
      <c r="N7" s="28"/>
      <c r="O7" s="13" t="str">
        <f t="shared" si="1"/>
        <v>Gebana </v>
      </c>
      <c r="P7" s="13" t="s">
        <v>84</v>
      </c>
      <c r="Q7" s="29">
        <v>3.48</v>
      </c>
      <c r="R7" s="31"/>
      <c r="S7" s="31">
        <f t="shared" si="12"/>
        <v>3.828</v>
      </c>
      <c r="T7" s="31">
        <f t="shared" si="3"/>
        <v>3.9237</v>
      </c>
      <c r="U7" s="49">
        <f t="shared" si="13"/>
        <v>3.9237</v>
      </c>
      <c r="V7" s="50"/>
      <c r="W7" s="32"/>
      <c r="X7" s="33"/>
      <c r="Y7" s="13" t="s">
        <v>127</v>
      </c>
      <c r="Z7" s="34" t="str">
        <f>CONCATENATE('Alle Produkte - Gesamtsortiment'!A7, " ", 'Alle Produkte - Gesamtsortiment'!C7)</f>
        <v>B12 Mangos</v>
      </c>
      <c r="AA7" s="35" t="s">
        <v>99</v>
      </c>
      <c r="AB7" s="12" t="s">
        <v>128</v>
      </c>
      <c r="AC7" s="26" t="str">
        <f t="shared" si="5"/>
        <v>https://webshop.quartier-depot.ch/wp-content/uploads/quartier-produkt-6.png</v>
      </c>
      <c r="AD7" s="13" t="str">
        <f t="shared" si="6"/>
        <v>Mangos wird von Gebana produziert und von Gebana geliefert. Es kommt aus Burkina Faso und trägt Bio Zertifizierung</v>
      </c>
      <c r="AE7" s="36"/>
      <c r="AF7" s="37"/>
      <c r="AG7" s="37"/>
      <c r="AH7" s="36"/>
      <c r="AI7" s="37"/>
      <c r="AJ7" s="37"/>
      <c r="AK7" s="38"/>
      <c r="AL7" s="46"/>
      <c r="AM7" s="47"/>
      <c r="AN7" s="46"/>
      <c r="AO7" s="47"/>
      <c r="AP7" s="46"/>
      <c r="AQ7" s="47"/>
      <c r="AR7" s="46"/>
      <c r="AS7" s="47"/>
      <c r="AT7" s="46"/>
      <c r="AU7" s="47"/>
      <c r="AV7" s="46"/>
      <c r="AW7" s="47"/>
      <c r="AX7" s="46"/>
      <c r="AY7" s="47"/>
      <c r="AZ7" s="46"/>
      <c r="BA7" s="47"/>
      <c r="BB7" s="48"/>
      <c r="BC7" s="47"/>
      <c r="BD7" s="39"/>
      <c r="BE7" s="20"/>
      <c r="BF7" s="21"/>
      <c r="BG7" s="20"/>
      <c r="BH7" s="21"/>
      <c r="BI7" s="41"/>
      <c r="BJ7" s="20"/>
      <c r="BK7" s="21"/>
      <c r="BL7" s="20"/>
      <c r="BM7" s="21"/>
      <c r="BN7" s="20"/>
      <c r="BO7" s="21"/>
      <c r="BP7" s="20"/>
      <c r="BQ7" s="42"/>
      <c r="BR7" s="42">
        <f t="shared" si="7"/>
        <v>0</v>
      </c>
      <c r="BS7" s="13"/>
      <c r="BT7" s="35">
        <f t="shared" si="8"/>
        <v>0</v>
      </c>
      <c r="BU7" s="13"/>
      <c r="BV7" s="20" t="s">
        <v>88</v>
      </c>
      <c r="BW7" s="13"/>
      <c r="BX7" s="35"/>
      <c r="BY7" s="13"/>
      <c r="BZ7" s="35"/>
      <c r="CA7" s="43"/>
    </row>
    <row r="8">
      <c r="A8" s="25" t="s">
        <v>129</v>
      </c>
      <c r="B8" s="13"/>
      <c r="C8" s="13" t="s">
        <v>130</v>
      </c>
      <c r="D8" s="13" t="s">
        <v>75</v>
      </c>
      <c r="E8" s="13" t="s">
        <v>76</v>
      </c>
      <c r="F8" s="13" t="s">
        <v>131</v>
      </c>
      <c r="G8" s="2" t="s">
        <v>77</v>
      </c>
      <c r="H8" s="13" t="s">
        <v>78</v>
      </c>
      <c r="I8" s="44" t="s">
        <v>79</v>
      </c>
      <c r="J8" s="27" t="s">
        <v>123</v>
      </c>
      <c r="K8" s="2" t="s">
        <v>81</v>
      </c>
      <c r="L8" s="12" t="s">
        <v>82</v>
      </c>
      <c r="M8" s="13" t="s">
        <v>83</v>
      </c>
      <c r="N8" s="28"/>
      <c r="O8" s="13" t="str">
        <f t="shared" si="1"/>
        <v>Marc </v>
      </c>
      <c r="P8" s="13" t="s">
        <v>84</v>
      </c>
      <c r="Q8" s="29">
        <v>5.62</v>
      </c>
      <c r="R8" s="31"/>
      <c r="S8" s="31">
        <f t="shared" si="12"/>
        <v>6.182</v>
      </c>
      <c r="T8" s="31">
        <f t="shared" si="3"/>
        <v>6.33655</v>
      </c>
      <c r="U8" s="49">
        <f t="shared" si="13"/>
        <v>6.33655</v>
      </c>
      <c r="V8" s="50"/>
      <c r="W8" s="32"/>
      <c r="X8" s="33"/>
      <c r="Y8" s="13" t="s">
        <v>132</v>
      </c>
      <c r="Z8" s="34" t="str">
        <f>CONCATENATE('Alle Produkte - Gesamtsortiment'!A8, " ", 'Alle Produkte - Gesamtsortiment'!C8)</f>
        <v>B13 Beeren</v>
      </c>
      <c r="AA8" s="35" t="s">
        <v>86</v>
      </c>
      <c r="AB8" s="12" t="s">
        <v>133</v>
      </c>
      <c r="AC8" s="26" t="str">
        <f t="shared" si="5"/>
        <v>https://webshop.quartier-depot.ch/wp-content/uploads/quartier-produkt-7.png</v>
      </c>
      <c r="AD8" s="13" t="str">
        <f t="shared" si="6"/>
        <v>Beeren wird von Gut Steinmaur produziert und von Marc geliefert. Es kommt aus Steinmaur, Zürich und trägt CH-Bio Zertifizierung</v>
      </c>
      <c r="AE8" s="36"/>
      <c r="AF8" s="37"/>
      <c r="AG8" s="37"/>
      <c r="AH8" s="36"/>
      <c r="AI8" s="37"/>
      <c r="AJ8" s="37"/>
      <c r="AK8" s="38"/>
      <c r="AL8" s="46"/>
      <c r="AM8" s="47"/>
      <c r="AN8" s="46"/>
      <c r="AO8" s="47"/>
      <c r="AP8" s="46"/>
      <c r="AQ8" s="47"/>
      <c r="AR8" s="46"/>
      <c r="AS8" s="47"/>
      <c r="AT8" s="46"/>
      <c r="AU8" s="47"/>
      <c r="AV8" s="46"/>
      <c r="AW8" s="47"/>
      <c r="AX8" s="46"/>
      <c r="AY8" s="47"/>
      <c r="AZ8" s="46"/>
      <c r="BA8" s="47"/>
      <c r="BB8" s="48"/>
      <c r="BC8" s="47"/>
      <c r="BD8" s="39"/>
      <c r="BE8" s="20"/>
      <c r="BF8" s="21"/>
      <c r="BG8" s="20"/>
      <c r="BH8" s="21"/>
      <c r="BI8" s="41"/>
      <c r="BJ8" s="20"/>
      <c r="BK8" s="21"/>
      <c r="BL8" s="20"/>
      <c r="BM8" s="21">
        <v>3.0</v>
      </c>
      <c r="BN8" s="20"/>
      <c r="BO8" s="21"/>
      <c r="BP8" s="20"/>
      <c r="BQ8" s="42"/>
      <c r="BR8" s="42">
        <f t="shared" si="7"/>
        <v>3</v>
      </c>
      <c r="BS8" s="13"/>
      <c r="BT8" s="35">
        <f t="shared" si="8"/>
        <v>0</v>
      </c>
      <c r="BU8" s="13"/>
      <c r="BV8" s="20" t="s">
        <v>88</v>
      </c>
      <c r="BW8" s="13"/>
      <c r="BX8" s="35"/>
      <c r="BY8" s="13"/>
      <c r="BZ8" s="35"/>
      <c r="CA8" s="43"/>
    </row>
    <row r="9">
      <c r="A9" s="25" t="s">
        <v>134</v>
      </c>
      <c r="B9" s="13" t="s">
        <v>135</v>
      </c>
      <c r="C9" s="13" t="s">
        <v>136</v>
      </c>
      <c r="D9" s="13" t="s">
        <v>75</v>
      </c>
      <c r="E9" s="13" t="s">
        <v>76</v>
      </c>
      <c r="F9" s="13" t="s">
        <v>136</v>
      </c>
      <c r="G9" s="2" t="s">
        <v>137</v>
      </c>
      <c r="H9" s="13"/>
      <c r="I9" s="13"/>
      <c r="J9" s="27" t="s">
        <v>138</v>
      </c>
      <c r="K9" s="2" t="s">
        <v>139</v>
      </c>
      <c r="L9" s="12" t="s">
        <v>139</v>
      </c>
      <c r="M9" s="13" t="s">
        <v>83</v>
      </c>
      <c r="N9" s="28"/>
      <c r="O9" s="13" t="str">
        <f t="shared" si="1"/>
        <v>Neues Food Depot </v>
      </c>
      <c r="P9" s="13" t="s">
        <v>84</v>
      </c>
      <c r="Q9" s="29">
        <v>11.26</v>
      </c>
      <c r="R9" s="31"/>
      <c r="S9" s="31">
        <f t="shared" si="12"/>
        <v>12.386</v>
      </c>
      <c r="T9" s="31">
        <f t="shared" si="3"/>
        <v>12.69565</v>
      </c>
      <c r="U9" s="49">
        <f t="shared" si="13"/>
        <v>12.69565</v>
      </c>
      <c r="V9" s="50"/>
      <c r="W9" s="32"/>
      <c r="X9" s="33"/>
      <c r="Y9" s="13" t="s">
        <v>140</v>
      </c>
      <c r="Z9" s="34" t="str">
        <f>CONCATENATE('Alle Produkte - Gesamtsortiment'!A9, " ", 'Alle Produkte - Gesamtsortiment'!C9)</f>
        <v>B14 Aprikosen Klasse A</v>
      </c>
      <c r="AA9" s="35" t="s">
        <v>86</v>
      </c>
      <c r="AB9" s="12" t="s">
        <v>141</v>
      </c>
      <c r="AC9" s="26" t="str">
        <f t="shared" si="5"/>
        <v>https://webshop.quartier-depot.ch/wp-content/uploads/quartier-produkt-8.png</v>
      </c>
      <c r="AD9" s="13" t="str">
        <f t="shared" si="6"/>
        <v>Aprikosen Klasse A wird von  produziert und von Neues Food Depot geliefert. Es kommt aus Wallis, Schweiz und trägt CH-Bio Zertifizierung</v>
      </c>
      <c r="AE9" s="36"/>
      <c r="AF9" s="37"/>
      <c r="AG9" s="37"/>
      <c r="AH9" s="36"/>
      <c r="AI9" s="37"/>
      <c r="AJ9" s="37"/>
      <c r="AK9" s="38"/>
      <c r="AL9" s="46"/>
      <c r="AM9" s="47"/>
      <c r="AN9" s="46"/>
      <c r="AO9" s="47"/>
      <c r="AP9" s="46"/>
      <c r="AQ9" s="47"/>
      <c r="AR9" s="46"/>
      <c r="AS9" s="47"/>
      <c r="AT9" s="46"/>
      <c r="AU9" s="47"/>
      <c r="AV9" s="46"/>
      <c r="AW9" s="47"/>
      <c r="AX9" s="46"/>
      <c r="AY9" s="47"/>
      <c r="AZ9" s="46"/>
      <c r="BA9" s="47"/>
      <c r="BB9" s="46"/>
      <c r="BC9" s="47"/>
      <c r="BD9" s="46"/>
      <c r="BE9" s="20"/>
      <c r="BF9" s="21"/>
      <c r="BG9" s="20"/>
      <c r="BH9" s="21"/>
      <c r="BI9" s="41"/>
      <c r="BJ9" s="20"/>
      <c r="BK9" s="21"/>
      <c r="BL9" s="20"/>
      <c r="BM9" s="21"/>
      <c r="BN9" s="20"/>
      <c r="BO9" s="21"/>
      <c r="BP9" s="20"/>
      <c r="BQ9" s="42"/>
      <c r="BR9" s="42">
        <f t="shared" si="7"/>
        <v>0</v>
      </c>
      <c r="BS9" s="13"/>
      <c r="BT9" s="35">
        <f t="shared" si="8"/>
        <v>0</v>
      </c>
      <c r="BU9" s="13"/>
      <c r="BV9" s="20"/>
      <c r="BW9" s="13"/>
      <c r="BX9" s="35"/>
      <c r="BY9" s="13"/>
      <c r="BZ9" s="35"/>
      <c r="CA9" s="43"/>
    </row>
    <row r="10">
      <c r="A10" s="25" t="s">
        <v>142</v>
      </c>
      <c r="B10" s="13" t="s">
        <v>135</v>
      </c>
      <c r="C10" s="13" t="s">
        <v>143</v>
      </c>
      <c r="D10" s="13" t="s">
        <v>75</v>
      </c>
      <c r="E10" s="13" t="s">
        <v>76</v>
      </c>
      <c r="F10" s="13" t="s">
        <v>143</v>
      </c>
      <c r="G10" s="2" t="s">
        <v>137</v>
      </c>
      <c r="H10" s="13"/>
      <c r="I10" s="13"/>
      <c r="J10" s="27" t="s">
        <v>138</v>
      </c>
      <c r="K10" s="2" t="s">
        <v>139</v>
      </c>
      <c r="L10" s="12" t="s">
        <v>139</v>
      </c>
      <c r="M10" s="13" t="s">
        <v>83</v>
      </c>
      <c r="N10" s="28"/>
      <c r="O10" s="13" t="str">
        <f t="shared" si="1"/>
        <v>Neues Food Depot </v>
      </c>
      <c r="P10" s="13" t="s">
        <v>84</v>
      </c>
      <c r="Q10" s="29">
        <v>6.74</v>
      </c>
      <c r="R10" s="31"/>
      <c r="S10" s="31">
        <f t="shared" si="12"/>
        <v>7.414</v>
      </c>
      <c r="T10" s="31">
        <f t="shared" si="3"/>
        <v>7.59935</v>
      </c>
      <c r="U10" s="49">
        <f t="shared" si="13"/>
        <v>7.59935</v>
      </c>
      <c r="V10" s="50"/>
      <c r="W10" s="32"/>
      <c r="X10" s="33"/>
      <c r="Y10" s="13" t="s">
        <v>144</v>
      </c>
      <c r="Z10" s="34" t="str">
        <f>CONCATENATE('Alle Produkte - Gesamtsortiment'!A10, " ", 'Alle Produkte - Gesamtsortiment'!C10)</f>
        <v>B15 Aprikosen Klasse B</v>
      </c>
      <c r="AA10" s="35" t="s">
        <v>86</v>
      </c>
      <c r="AB10" s="12" t="s">
        <v>145</v>
      </c>
      <c r="AC10" s="26" t="str">
        <f t="shared" si="5"/>
        <v>https://webshop.quartier-depot.ch/wp-content/uploads/quartier-produkt-9.png</v>
      </c>
      <c r="AD10" s="13" t="str">
        <f t="shared" si="6"/>
        <v>Aprikosen Klasse B wird von  produziert und von Neues Food Depot geliefert. Es kommt aus Wallis, Schweiz und trägt CH-Bio Zertifizierung</v>
      </c>
      <c r="AE10" s="36"/>
      <c r="AF10" s="37"/>
      <c r="AG10" s="37"/>
      <c r="AH10" s="36"/>
      <c r="AI10" s="37"/>
      <c r="AJ10" s="37"/>
      <c r="AK10" s="38"/>
      <c r="AL10" s="46"/>
      <c r="AM10" s="47"/>
      <c r="AN10" s="46"/>
      <c r="AO10" s="47"/>
      <c r="AP10" s="46"/>
      <c r="AQ10" s="47"/>
      <c r="AR10" s="46"/>
      <c r="AS10" s="47"/>
      <c r="AT10" s="46"/>
      <c r="AU10" s="47"/>
      <c r="AV10" s="46"/>
      <c r="AW10" s="47"/>
      <c r="AX10" s="46"/>
      <c r="AY10" s="47"/>
      <c r="AZ10" s="46"/>
      <c r="BA10" s="47"/>
      <c r="BB10" s="46"/>
      <c r="BC10" s="47"/>
      <c r="BD10" s="46"/>
      <c r="BE10" s="20"/>
      <c r="BF10" s="21"/>
      <c r="BG10" s="20"/>
      <c r="BH10" s="21"/>
      <c r="BI10" s="41"/>
      <c r="BJ10" s="20"/>
      <c r="BK10" s="21"/>
      <c r="BL10" s="20"/>
      <c r="BM10" s="21"/>
      <c r="BN10" s="20"/>
      <c r="BO10" s="21"/>
      <c r="BP10" s="20"/>
      <c r="BQ10" s="42"/>
      <c r="BR10" s="42">
        <f t="shared" si="7"/>
        <v>0</v>
      </c>
      <c r="BS10" s="13"/>
      <c r="BT10" s="35">
        <f t="shared" si="8"/>
        <v>0</v>
      </c>
      <c r="BU10" s="13"/>
      <c r="BV10" s="20"/>
      <c r="BW10" s="13"/>
      <c r="BX10" s="35"/>
      <c r="BY10" s="13"/>
      <c r="BZ10" s="35"/>
      <c r="CA10" s="43"/>
    </row>
    <row r="11">
      <c r="A11" s="10" t="s">
        <v>146</v>
      </c>
      <c r="B11" s="52"/>
      <c r="C11" s="10" t="s">
        <v>147</v>
      </c>
      <c r="D11" s="13"/>
      <c r="E11" s="33"/>
      <c r="F11" s="52"/>
      <c r="G11" s="33"/>
      <c r="H11" s="33"/>
      <c r="I11" s="13"/>
      <c r="J11" s="33"/>
      <c r="K11" s="13"/>
      <c r="L11" s="33"/>
      <c r="M11" s="33"/>
      <c r="N11" s="28"/>
      <c r="O11" s="13"/>
      <c r="P11" s="13" t="s">
        <v>84</v>
      </c>
      <c r="Q11" s="29">
        <v>4.93</v>
      </c>
      <c r="R11" s="31"/>
      <c r="S11" s="31">
        <f t="shared" si="12"/>
        <v>5.423</v>
      </c>
      <c r="T11" s="31">
        <f t="shared" si="3"/>
        <v>5.558575</v>
      </c>
      <c r="U11" s="49">
        <f t="shared" si="13"/>
        <v>5.558575</v>
      </c>
      <c r="V11" s="50"/>
      <c r="W11" s="50"/>
      <c r="X11" s="53"/>
      <c r="Y11" s="13"/>
      <c r="Z11" s="34"/>
      <c r="AA11" s="35" t="s">
        <v>86</v>
      </c>
      <c r="AB11" s="12"/>
      <c r="AC11" s="12"/>
      <c r="AD11" s="13"/>
      <c r="AE11" s="54"/>
      <c r="AF11" s="54"/>
      <c r="AG11" s="55"/>
      <c r="AH11" s="54"/>
      <c r="AI11" s="54"/>
      <c r="AJ11" s="55"/>
      <c r="AK11" s="56"/>
      <c r="AL11" s="21"/>
      <c r="AM11" s="39"/>
      <c r="AN11" s="39"/>
      <c r="AO11" s="39"/>
      <c r="AP11" s="39"/>
      <c r="AQ11" s="39"/>
      <c r="AR11" s="40"/>
      <c r="AS11" s="39"/>
      <c r="AT11" s="39"/>
      <c r="AU11" s="57"/>
      <c r="AV11" s="58"/>
      <c r="AW11" s="57"/>
      <c r="AX11" s="58"/>
      <c r="AY11" s="57"/>
      <c r="AZ11" s="58"/>
      <c r="BA11" s="57"/>
      <c r="BB11" s="58"/>
      <c r="BC11" s="57"/>
      <c r="BD11" s="58"/>
      <c r="BE11" s="20"/>
      <c r="BF11" s="21"/>
      <c r="BG11" s="20"/>
      <c r="BH11" s="21"/>
      <c r="BI11" s="59"/>
      <c r="BJ11" s="20"/>
      <c r="BK11" s="21"/>
      <c r="BL11" s="20"/>
      <c r="BM11" s="21"/>
      <c r="BN11" s="20"/>
      <c r="BO11" s="21"/>
      <c r="BP11" s="20"/>
      <c r="BQ11" s="42"/>
      <c r="BR11" s="42">
        <f t="shared" si="7"/>
        <v>0</v>
      </c>
      <c r="BS11" s="13"/>
      <c r="BT11" s="35">
        <f t="shared" si="8"/>
        <v>0</v>
      </c>
      <c r="BU11" s="13"/>
      <c r="BV11" s="20"/>
      <c r="BW11" s="13"/>
      <c r="BX11" s="35"/>
      <c r="BY11" s="13"/>
      <c r="BZ11" s="35"/>
      <c r="CA11" s="43"/>
    </row>
    <row r="12">
      <c r="A12" s="10" t="s">
        <v>148</v>
      </c>
      <c r="B12" s="52"/>
      <c r="C12" s="52" t="s">
        <v>149</v>
      </c>
      <c r="D12" s="13" t="s">
        <v>75</v>
      </c>
      <c r="E12" s="33" t="s">
        <v>149</v>
      </c>
      <c r="F12" s="52" t="s">
        <v>149</v>
      </c>
      <c r="G12" s="13" t="s">
        <v>103</v>
      </c>
      <c r="H12" s="60" t="s">
        <v>150</v>
      </c>
      <c r="I12" s="13"/>
      <c r="J12" s="33"/>
      <c r="K12" s="13" t="s">
        <v>81</v>
      </c>
      <c r="L12" s="33" t="s">
        <v>151</v>
      </c>
      <c r="M12" s="13" t="s">
        <v>152</v>
      </c>
      <c r="N12" s="28">
        <v>4001.0</v>
      </c>
      <c r="O12" s="13" t="str">
        <f t="shared" ref="O12:O271" si="14">CONCATENATE(G12, " ", N12)</f>
        <v>Biopartner 4001</v>
      </c>
      <c r="P12" s="13" t="s">
        <v>84</v>
      </c>
      <c r="Q12" s="29">
        <v>5.07</v>
      </c>
      <c r="R12" s="30"/>
      <c r="S12" s="31">
        <f t="shared" si="12"/>
        <v>5.577</v>
      </c>
      <c r="T12" s="31">
        <f t="shared" si="3"/>
        <v>5.716425</v>
      </c>
      <c r="U12" s="49">
        <f t="shared" si="13"/>
        <v>5.716425</v>
      </c>
      <c r="V12" s="50">
        <v>6.2</v>
      </c>
      <c r="W12" s="50">
        <f t="shared" ref="W12:W15" si="15">U12-V12</f>
        <v>-0.483575</v>
      </c>
      <c r="X12" s="53"/>
      <c r="Y12" s="13" t="s">
        <v>153</v>
      </c>
      <c r="Z12" s="34" t="str">
        <f>CONCATENATE('Alle Produkte - Gesamtsortiment'!A12, " ", 'Alle Produkte - Gesamtsortiment'!C12)</f>
        <v>C10 Eier</v>
      </c>
      <c r="AA12" s="35" t="s">
        <v>86</v>
      </c>
      <c r="AB12" s="12" t="s">
        <v>154</v>
      </c>
      <c r="AC12" s="26" t="str">
        <f t="shared" ref="AC12:AC272" si="16">CONCATENATE("https://webshop.quartier-depot.ch/wp-content/uploads/",AB12,".png")</f>
        <v>https://webshop.quartier-depot.ch/wp-content/uploads/quartier-produkt-10.png</v>
      </c>
      <c r="AD12" s="13" t="str">
        <f t="shared" ref="AD12:AD272" si="17">CONCATENATE(C12," wird von ",H12," produziert und von ",G12," geliefert. ", "Es kommt aus ",L12," und trägt ",M12," Zertifizierung")</f>
        <v>Eier wird von Hosberg produziert und von Biopartner geliefert. Es kommt aus der Schweiz und trägt Knospe Zertifizierung</v>
      </c>
      <c r="AE12" s="54">
        <v>4.95</v>
      </c>
      <c r="AF12" s="54">
        <f>U12-AE12</f>
        <v>0.766425</v>
      </c>
      <c r="AG12" s="55">
        <f>U12/AE12</f>
        <v>1.154833333</v>
      </c>
      <c r="AH12" s="54"/>
      <c r="AI12" s="54"/>
      <c r="AJ12" s="55"/>
      <c r="AK12" s="56"/>
      <c r="AL12" s="21"/>
      <c r="AM12" s="39">
        <v>19.0</v>
      </c>
      <c r="AN12" s="39">
        <v>16.0</v>
      </c>
      <c r="AO12" s="39">
        <v>13.0</v>
      </c>
      <c r="AP12" s="39">
        <v>11.0</v>
      </c>
      <c r="AQ12" s="39">
        <v>20.0</v>
      </c>
      <c r="AR12" s="40">
        <v>5.0</v>
      </c>
      <c r="AS12" s="39">
        <v>12.0</v>
      </c>
      <c r="AT12" s="39">
        <v>15.0</v>
      </c>
      <c r="AU12" s="57">
        <v>24.0</v>
      </c>
      <c r="AV12" s="58">
        <v>14.0</v>
      </c>
      <c r="AW12" s="57">
        <v>16.0</v>
      </c>
      <c r="AX12" s="58">
        <v>19.0</v>
      </c>
      <c r="AY12" s="57">
        <v>26.0</v>
      </c>
      <c r="AZ12" s="58">
        <v>18.0</v>
      </c>
      <c r="BA12" s="57">
        <v>21.0</v>
      </c>
      <c r="BB12" s="58">
        <v>20.0</v>
      </c>
      <c r="BC12" s="57">
        <v>23.0</v>
      </c>
      <c r="BD12" s="58">
        <v>29.0</v>
      </c>
      <c r="BE12" s="20">
        <v>25.0</v>
      </c>
      <c r="BF12" s="21">
        <v>14.0</v>
      </c>
      <c r="BG12" s="20"/>
      <c r="BH12" s="21"/>
      <c r="BI12" s="59">
        <v>18.0</v>
      </c>
      <c r="BJ12" s="20">
        <v>5.0</v>
      </c>
      <c r="BK12" s="21"/>
      <c r="BL12" s="20">
        <v>15.0</v>
      </c>
      <c r="BM12" s="21">
        <v>15.0</v>
      </c>
      <c r="BN12" s="20">
        <v>25.0</v>
      </c>
      <c r="BO12" s="21"/>
      <c r="BP12" s="20">
        <v>15.0</v>
      </c>
      <c r="BQ12" s="42"/>
      <c r="BR12" s="42">
        <f t="shared" si="7"/>
        <v>453</v>
      </c>
      <c r="BS12" s="13"/>
      <c r="BT12" s="35">
        <f t="shared" si="8"/>
        <v>25</v>
      </c>
      <c r="BU12" s="13"/>
      <c r="BV12" s="20" t="s">
        <v>88</v>
      </c>
      <c r="BW12" s="13">
        <v>314.0</v>
      </c>
      <c r="BX12" s="35">
        <v>15.0</v>
      </c>
      <c r="BY12" s="13">
        <f t="shared" ref="BY12:BY17" si="18">BR12-BW12</f>
        <v>139</v>
      </c>
      <c r="BZ12" s="35">
        <f t="shared" ref="BZ12:BZ17" si="19">BX12-BY12</f>
        <v>-124</v>
      </c>
      <c r="CA12" s="43">
        <f t="shared" ref="CA12:CA17" si="20">BZ12*U12</f>
        <v>-708.8367</v>
      </c>
    </row>
    <row r="13">
      <c r="A13" s="10" t="s">
        <v>155</v>
      </c>
      <c r="B13" s="52"/>
      <c r="C13" s="52" t="s">
        <v>156</v>
      </c>
      <c r="D13" s="13" t="s">
        <v>75</v>
      </c>
      <c r="E13" s="33" t="s">
        <v>157</v>
      </c>
      <c r="F13" s="52" t="s">
        <v>158</v>
      </c>
      <c r="G13" s="33" t="s">
        <v>159</v>
      </c>
      <c r="H13" s="33" t="s">
        <v>160</v>
      </c>
      <c r="I13" s="44" t="s">
        <v>161</v>
      </c>
      <c r="J13" s="33" t="s">
        <v>162</v>
      </c>
      <c r="K13" s="13" t="s">
        <v>81</v>
      </c>
      <c r="L13" s="13" t="s">
        <v>163</v>
      </c>
      <c r="M13" s="12" t="s">
        <v>164</v>
      </c>
      <c r="N13" s="28"/>
      <c r="O13" s="13" t="str">
        <f t="shared" si="14"/>
        <v>Intercomestibles </v>
      </c>
      <c r="P13" s="13" t="s">
        <v>84</v>
      </c>
      <c r="Q13" s="29">
        <v>1.19</v>
      </c>
      <c r="R13" s="30"/>
      <c r="S13" s="31">
        <f t="shared" si="12"/>
        <v>1.309</v>
      </c>
      <c r="T13" s="31">
        <f t="shared" ref="T13:T15" si="21">S13*$T$1+0.5</f>
        <v>1.841725</v>
      </c>
      <c r="U13" s="49">
        <f t="shared" si="13"/>
        <v>1.841725</v>
      </c>
      <c r="V13" s="50">
        <v>1.9</v>
      </c>
      <c r="W13" s="50">
        <f t="shared" si="15"/>
        <v>-0.058275</v>
      </c>
      <c r="X13" s="53"/>
      <c r="Y13" s="13" t="s">
        <v>165</v>
      </c>
      <c r="Z13" s="34" t="str">
        <f>CONCATENATE('Alle Produkte - Gesamtsortiment'!A13, " ", 'Alle Produkte - Gesamtsortiment'!C13)</f>
        <v>D10 Sonnwendlig Alkoholfrei</v>
      </c>
      <c r="AA13" s="35" t="s">
        <v>86</v>
      </c>
      <c r="AB13" s="12" t="s">
        <v>166</v>
      </c>
      <c r="AC13" s="26" t="str">
        <f t="shared" si="16"/>
        <v>https://webshop.quartier-depot.ch/wp-content/uploads/quartier-produkt-11.png</v>
      </c>
      <c r="AD13" s="13" t="str">
        <f t="shared" si="17"/>
        <v>Sonnwendlig Alkoholfrei wird von Brauerei Locher produziert und von Intercomestibles geliefert. Es kommt aus Appenzell (AI) und trägt keine Zertifizierung</v>
      </c>
      <c r="AE13" s="54"/>
      <c r="AF13" s="54"/>
      <c r="AG13" s="55"/>
      <c r="AH13" s="54"/>
      <c r="AI13" s="54"/>
      <c r="AJ13" s="55"/>
      <c r="AK13" s="56"/>
      <c r="AL13" s="21"/>
      <c r="AM13" s="20"/>
      <c r="AN13" s="21"/>
      <c r="AO13" s="20"/>
      <c r="AP13" s="21"/>
      <c r="AQ13" s="20"/>
      <c r="AR13" s="21"/>
      <c r="AS13" s="20"/>
      <c r="AT13" s="21"/>
      <c r="AU13" s="20">
        <v>24.0</v>
      </c>
      <c r="AV13" s="21"/>
      <c r="AW13" s="20"/>
      <c r="AX13" s="21"/>
      <c r="AY13" s="20"/>
      <c r="AZ13" s="21"/>
      <c r="BA13" s="20"/>
      <c r="BB13" s="21"/>
      <c r="BC13" s="20">
        <v>24.0</v>
      </c>
      <c r="BD13" s="21"/>
      <c r="BE13" s="20"/>
      <c r="BF13" s="21"/>
      <c r="BG13" s="20"/>
      <c r="BH13" s="21"/>
      <c r="BI13" s="59">
        <v>24.0</v>
      </c>
      <c r="BJ13" s="20"/>
      <c r="BK13" s="21"/>
      <c r="BL13" s="20"/>
      <c r="BM13" s="21"/>
      <c r="BN13" s="20"/>
      <c r="BO13" s="21"/>
      <c r="BP13" s="20"/>
      <c r="BQ13" s="42"/>
      <c r="BR13" s="42">
        <f t="shared" si="7"/>
        <v>72</v>
      </c>
      <c r="BS13" s="13">
        <v>37.0</v>
      </c>
      <c r="BT13" s="35">
        <f t="shared" si="8"/>
        <v>37</v>
      </c>
      <c r="BU13" s="13">
        <v>10.0</v>
      </c>
      <c r="BV13" s="35" t="s">
        <v>167</v>
      </c>
      <c r="BW13" s="13">
        <f>2+20</f>
        <v>22</v>
      </c>
      <c r="BX13" s="35">
        <v>26.0</v>
      </c>
      <c r="BY13" s="13">
        <f t="shared" si="18"/>
        <v>50</v>
      </c>
      <c r="BZ13" s="35">
        <f t="shared" si="19"/>
        <v>-24</v>
      </c>
      <c r="CA13" s="43">
        <f t="shared" si="20"/>
        <v>-44.2014</v>
      </c>
    </row>
    <row r="14">
      <c r="A14" s="10" t="s">
        <v>168</v>
      </c>
      <c r="B14" s="52"/>
      <c r="C14" s="52" t="s">
        <v>169</v>
      </c>
      <c r="D14" s="13" t="s">
        <v>75</v>
      </c>
      <c r="E14" s="33" t="s">
        <v>157</v>
      </c>
      <c r="F14" s="52" t="s">
        <v>170</v>
      </c>
      <c r="G14" s="33" t="s">
        <v>159</v>
      </c>
      <c r="H14" s="33" t="s">
        <v>170</v>
      </c>
      <c r="I14" s="44" t="s">
        <v>171</v>
      </c>
      <c r="J14" s="33" t="s">
        <v>162</v>
      </c>
      <c r="K14" s="13" t="s">
        <v>172</v>
      </c>
      <c r="L14" s="13" t="s">
        <v>173</v>
      </c>
      <c r="M14" s="12" t="s">
        <v>164</v>
      </c>
      <c r="N14" s="28"/>
      <c r="O14" s="13" t="str">
        <f t="shared" si="14"/>
        <v>Intercomestibles </v>
      </c>
      <c r="P14" s="13" t="s">
        <v>84</v>
      </c>
      <c r="Q14" s="29">
        <v>2.65</v>
      </c>
      <c r="R14" s="30"/>
      <c r="S14" s="31">
        <f t="shared" si="12"/>
        <v>2.915</v>
      </c>
      <c r="T14" s="31">
        <f t="shared" si="21"/>
        <v>3.487875</v>
      </c>
      <c r="U14" s="49">
        <f t="shared" si="13"/>
        <v>3.487875</v>
      </c>
      <c r="V14" s="50">
        <v>3.6</v>
      </c>
      <c r="W14" s="50">
        <f t="shared" si="15"/>
        <v>-0.112125</v>
      </c>
      <c r="X14" s="53"/>
      <c r="Y14" s="13" t="s">
        <v>174</v>
      </c>
      <c r="Z14" s="34" t="str">
        <f>CONCATENATE('Alle Produkte - Gesamtsortiment'!A14, " ", 'Alle Produkte - Gesamtsortiment'!C14)</f>
        <v>D11 Lola IPA Alkoholfrei</v>
      </c>
      <c r="AA14" s="35" t="s">
        <v>86</v>
      </c>
      <c r="AB14" s="12" t="s">
        <v>175</v>
      </c>
      <c r="AC14" s="26" t="str">
        <f t="shared" si="16"/>
        <v>https://webshop.quartier-depot.ch/wp-content/uploads/quartier-produkt-12.png</v>
      </c>
      <c r="AD14" s="13" t="str">
        <f t="shared" si="17"/>
        <v>Lola IPA Alkoholfrei wird von Lola Cola produziert und von Intercomestibles geliefert. Es kommt aus Schwarzwald, dann Bern und trägt keine Zertifizierung</v>
      </c>
      <c r="AE14" s="54"/>
      <c r="AF14" s="54"/>
      <c r="AG14" s="55"/>
      <c r="AH14" s="54"/>
      <c r="AI14" s="54"/>
      <c r="AJ14" s="55"/>
      <c r="AK14" s="56"/>
      <c r="AL14" s="21"/>
      <c r="AM14" s="20"/>
      <c r="AN14" s="21"/>
      <c r="AO14" s="20"/>
      <c r="AP14" s="21"/>
      <c r="AQ14" s="20"/>
      <c r="AR14" s="21"/>
      <c r="AS14" s="20"/>
      <c r="AT14" s="21"/>
      <c r="AU14" s="20">
        <v>24.0</v>
      </c>
      <c r="AV14" s="21"/>
      <c r="AW14" s="20"/>
      <c r="AX14" s="21"/>
      <c r="AY14" s="20"/>
      <c r="AZ14" s="21"/>
      <c r="BA14" s="20"/>
      <c r="BB14" s="21"/>
      <c r="BC14" s="20">
        <v>24.0</v>
      </c>
      <c r="BD14" s="21"/>
      <c r="BE14" s="20"/>
      <c r="BF14" s="21"/>
      <c r="BG14" s="20"/>
      <c r="BH14" s="21"/>
      <c r="BI14" s="59">
        <v>24.0</v>
      </c>
      <c r="BJ14" s="20"/>
      <c r="BK14" s="21"/>
      <c r="BL14" s="20"/>
      <c r="BM14" s="21"/>
      <c r="BN14" s="20"/>
      <c r="BO14" s="21"/>
      <c r="BP14" s="20"/>
      <c r="BQ14" s="42"/>
      <c r="BR14" s="42">
        <f t="shared" si="7"/>
        <v>72</v>
      </c>
      <c r="BS14" s="13">
        <v>30.0</v>
      </c>
      <c r="BT14" s="35">
        <f t="shared" si="8"/>
        <v>30</v>
      </c>
      <c r="BU14" s="13">
        <v>10.0</v>
      </c>
      <c r="BV14" s="35" t="s">
        <v>167</v>
      </c>
      <c r="BW14" s="13">
        <f>1+16</f>
        <v>17</v>
      </c>
      <c r="BX14" s="35">
        <v>27.0</v>
      </c>
      <c r="BY14" s="13">
        <f t="shared" si="18"/>
        <v>55</v>
      </c>
      <c r="BZ14" s="35">
        <f t="shared" si="19"/>
        <v>-28</v>
      </c>
      <c r="CA14" s="43">
        <f t="shared" si="20"/>
        <v>-97.6605</v>
      </c>
    </row>
    <row r="15">
      <c r="A15" s="10" t="s">
        <v>176</v>
      </c>
      <c r="B15" s="10"/>
      <c r="C15" s="52" t="s">
        <v>177</v>
      </c>
      <c r="D15" s="13" t="s">
        <v>75</v>
      </c>
      <c r="E15" s="33" t="s">
        <v>157</v>
      </c>
      <c r="F15" s="52" t="s">
        <v>177</v>
      </c>
      <c r="G15" s="33" t="s">
        <v>159</v>
      </c>
      <c r="H15" s="33" t="s">
        <v>177</v>
      </c>
      <c r="I15" s="44" t="s">
        <v>178</v>
      </c>
      <c r="J15" s="33" t="s">
        <v>179</v>
      </c>
      <c r="K15" s="13" t="s">
        <v>81</v>
      </c>
      <c r="L15" s="13" t="s">
        <v>180</v>
      </c>
      <c r="M15" s="33" t="s">
        <v>181</v>
      </c>
      <c r="N15" s="28">
        <v>42140.0</v>
      </c>
      <c r="O15" s="13" t="str">
        <f t="shared" si="14"/>
        <v>Intercomestibles 42140</v>
      </c>
      <c r="P15" s="13" t="s">
        <v>84</v>
      </c>
      <c r="Q15" s="29">
        <v>1.5</v>
      </c>
      <c r="R15" s="30"/>
      <c r="S15" s="31">
        <f t="shared" si="12"/>
        <v>1.65</v>
      </c>
      <c r="T15" s="31">
        <f t="shared" si="21"/>
        <v>2.19125</v>
      </c>
      <c r="U15" s="49">
        <f t="shared" si="13"/>
        <v>2.19125</v>
      </c>
      <c r="V15" s="50">
        <v>2.2</v>
      </c>
      <c r="W15" s="50">
        <f t="shared" si="15"/>
        <v>-0.00875</v>
      </c>
      <c r="X15" s="53"/>
      <c r="Y15" s="13" t="s">
        <v>182</v>
      </c>
      <c r="Z15" s="34" t="str">
        <f>CONCATENATE('Alle Produkte - Gesamtsortiment'!A15, " ", 'Alle Produkte - Gesamtsortiment'!C15)</f>
        <v>D12 Vivi Kola</v>
      </c>
      <c r="AA15" s="35" t="s">
        <v>86</v>
      </c>
      <c r="AB15" s="12" t="s">
        <v>183</v>
      </c>
      <c r="AC15" s="26" t="str">
        <f t="shared" si="16"/>
        <v>https://webshop.quartier-depot.ch/wp-content/uploads/quartier-produkt-13.png</v>
      </c>
      <c r="AD15" s="13" t="str">
        <f t="shared" si="17"/>
        <v>Vivi Kola wird von Vivi Kola produziert und von Intercomestibles geliefert. Es kommt aus Eglisau, Zürich und trägt Fairtrade versprechen Zertifizierung</v>
      </c>
      <c r="AE15" s="54"/>
      <c r="AF15" s="54"/>
      <c r="AG15" s="55"/>
      <c r="AH15" s="54"/>
      <c r="AI15" s="54"/>
      <c r="AJ15" s="55"/>
      <c r="AK15" s="56"/>
      <c r="AL15" s="58">
        <v>24.0</v>
      </c>
      <c r="AM15" s="20"/>
      <c r="AN15" s="21"/>
      <c r="AO15" s="20"/>
      <c r="AP15" s="21"/>
      <c r="AQ15" s="20"/>
      <c r="AR15" s="21"/>
      <c r="AS15" s="20"/>
      <c r="AT15" s="21"/>
      <c r="AU15" s="20">
        <v>48.0</v>
      </c>
      <c r="AV15" s="21"/>
      <c r="AW15" s="20"/>
      <c r="AX15" s="21"/>
      <c r="AY15" s="20"/>
      <c r="AZ15" s="21"/>
      <c r="BA15" s="20"/>
      <c r="BB15" s="21"/>
      <c r="BC15" s="20"/>
      <c r="BD15" s="21"/>
      <c r="BE15" s="20">
        <v>24.0</v>
      </c>
      <c r="BF15" s="21"/>
      <c r="BG15" s="20"/>
      <c r="BH15" s="21"/>
      <c r="BI15" s="41"/>
      <c r="BJ15" s="20"/>
      <c r="BK15" s="21"/>
      <c r="BL15" s="20"/>
      <c r="BM15" s="21"/>
      <c r="BN15" s="20"/>
      <c r="BO15" s="21"/>
      <c r="BP15" s="20"/>
      <c r="BQ15" s="42"/>
      <c r="BR15" s="42">
        <f t="shared" si="7"/>
        <v>96</v>
      </c>
      <c r="BS15" s="13">
        <v>33.0</v>
      </c>
      <c r="BT15" s="35">
        <f t="shared" si="8"/>
        <v>33</v>
      </c>
      <c r="BU15" s="13">
        <v>10.0</v>
      </c>
      <c r="BV15" s="35" t="s">
        <v>167</v>
      </c>
      <c r="BW15" s="13">
        <f>21+32</f>
        <v>53</v>
      </c>
      <c r="BX15" s="35">
        <v>62.0</v>
      </c>
      <c r="BY15" s="13">
        <f t="shared" si="18"/>
        <v>43</v>
      </c>
      <c r="BZ15" s="35">
        <f t="shared" si="19"/>
        <v>19</v>
      </c>
      <c r="CA15" s="43">
        <f t="shared" si="20"/>
        <v>41.63375</v>
      </c>
    </row>
    <row r="16">
      <c r="A16" s="10" t="s">
        <v>184</v>
      </c>
      <c r="B16" s="10"/>
      <c r="C16" s="52" t="s">
        <v>185</v>
      </c>
      <c r="D16" s="13" t="s">
        <v>75</v>
      </c>
      <c r="E16" s="33" t="s">
        <v>157</v>
      </c>
      <c r="F16" s="52" t="s">
        <v>185</v>
      </c>
      <c r="G16" s="33" t="s">
        <v>159</v>
      </c>
      <c r="H16" s="33" t="s">
        <v>186</v>
      </c>
      <c r="I16" s="44" t="s">
        <v>187</v>
      </c>
      <c r="J16" s="33" t="s">
        <v>188</v>
      </c>
      <c r="K16" s="13" t="s">
        <v>81</v>
      </c>
      <c r="L16" s="13" t="s">
        <v>189</v>
      </c>
      <c r="M16" s="33" t="s">
        <v>83</v>
      </c>
      <c r="N16" s="28"/>
      <c r="O16" s="13" t="str">
        <f t="shared" si="14"/>
        <v>Intercomestibles </v>
      </c>
      <c r="P16" s="13" t="s">
        <v>84</v>
      </c>
      <c r="Q16" s="29">
        <v>1.98</v>
      </c>
      <c r="R16" s="30"/>
      <c r="S16" s="31">
        <f t="shared" si="12"/>
        <v>2.178</v>
      </c>
      <c r="T16" s="31">
        <f>S16*1.025</f>
        <v>2.23245</v>
      </c>
      <c r="U16" s="49">
        <f t="shared" si="13"/>
        <v>2.23245</v>
      </c>
      <c r="V16" s="50"/>
      <c r="W16" s="50"/>
      <c r="X16" s="53"/>
      <c r="Y16" s="13" t="s">
        <v>190</v>
      </c>
      <c r="Z16" s="34" t="str">
        <f>CONCATENATE('Alle Produkte - Gesamtsortiment'!A16, " ", 'Alle Produkte - Gesamtsortiment'!C16)</f>
        <v>D13 Zobo Sorell</v>
      </c>
      <c r="AA16" s="35" t="s">
        <v>86</v>
      </c>
      <c r="AB16" s="12" t="s">
        <v>191</v>
      </c>
      <c r="AC16" s="26" t="str">
        <f t="shared" si="16"/>
        <v>https://webshop.quartier-depot.ch/wp-content/uploads/quartier-produkt-14.png</v>
      </c>
      <c r="AD16" s="13" t="str">
        <f t="shared" si="17"/>
        <v>Zobo Sorell wird von Zobo produziert und von Intercomestibles geliefert. Es kommt aus Feldmeilen und trägt CH-Bio Zertifizierung</v>
      </c>
      <c r="AE16" s="54"/>
      <c r="AF16" s="54"/>
      <c r="AG16" s="55"/>
      <c r="AH16" s="54"/>
      <c r="AI16" s="54"/>
      <c r="AJ16" s="55"/>
      <c r="AK16" s="56"/>
      <c r="AL16" s="21"/>
      <c r="AM16" s="20"/>
      <c r="AN16" s="21"/>
      <c r="AO16" s="20"/>
      <c r="AP16" s="21"/>
      <c r="AQ16" s="20"/>
      <c r="AR16" s="21"/>
      <c r="AS16" s="20"/>
      <c r="AT16" s="21"/>
      <c r="AU16" s="20"/>
      <c r="AV16" s="21"/>
      <c r="AW16" s="20"/>
      <c r="AX16" s="21"/>
      <c r="AY16" s="20"/>
      <c r="AZ16" s="21"/>
      <c r="BA16" s="20"/>
      <c r="BB16" s="21"/>
      <c r="BC16" s="61">
        <v>40.0</v>
      </c>
      <c r="BD16" s="21"/>
      <c r="BE16" s="20">
        <v>39.0</v>
      </c>
      <c r="BF16" s="21"/>
      <c r="BG16" s="20"/>
      <c r="BH16" s="21"/>
      <c r="BI16" s="41"/>
      <c r="BJ16" s="20"/>
      <c r="BK16" s="21"/>
      <c r="BL16" s="20"/>
      <c r="BM16" s="21"/>
      <c r="BN16" s="20">
        <v>20.0</v>
      </c>
      <c r="BO16" s="21"/>
      <c r="BP16" s="20"/>
      <c r="BQ16" s="42"/>
      <c r="BR16" s="42">
        <f t="shared" si="7"/>
        <v>99</v>
      </c>
      <c r="BS16" s="13">
        <v>13.0</v>
      </c>
      <c r="BT16" s="35">
        <f t="shared" si="8"/>
        <v>33</v>
      </c>
      <c r="BU16" s="13">
        <v>10.0</v>
      </c>
      <c r="BV16" s="35" t="s">
        <v>167</v>
      </c>
      <c r="BW16" s="13">
        <v>36.0</v>
      </c>
      <c r="BX16" s="35">
        <v>45.0</v>
      </c>
      <c r="BY16" s="13">
        <f t="shared" si="18"/>
        <v>63</v>
      </c>
      <c r="BZ16" s="35">
        <f t="shared" si="19"/>
        <v>-18</v>
      </c>
      <c r="CA16" s="43">
        <f t="shared" si="20"/>
        <v>-40.1841</v>
      </c>
    </row>
    <row r="17">
      <c r="A17" s="10" t="s">
        <v>192</v>
      </c>
      <c r="B17" s="10"/>
      <c r="C17" s="10" t="s">
        <v>193</v>
      </c>
      <c r="D17" s="13" t="s">
        <v>75</v>
      </c>
      <c r="E17" s="33" t="s">
        <v>157</v>
      </c>
      <c r="F17" s="10" t="s">
        <v>194</v>
      </c>
      <c r="G17" s="13" t="s">
        <v>195</v>
      </c>
      <c r="H17" s="13" t="s">
        <v>196</v>
      </c>
      <c r="I17" s="62" t="s">
        <v>197</v>
      </c>
      <c r="J17" s="33"/>
      <c r="K17" s="13" t="s">
        <v>81</v>
      </c>
      <c r="L17" s="13" t="s">
        <v>198</v>
      </c>
      <c r="M17" s="12" t="s">
        <v>126</v>
      </c>
      <c r="N17" s="28"/>
      <c r="O17" s="13" t="str">
        <f t="shared" si="14"/>
        <v>Sinan </v>
      </c>
      <c r="P17" s="13" t="s">
        <v>84</v>
      </c>
      <c r="Q17" s="29"/>
      <c r="R17" s="30"/>
      <c r="S17" s="31"/>
      <c r="T17" s="31"/>
      <c r="U17" s="9">
        <v>0.5</v>
      </c>
      <c r="V17" s="50"/>
      <c r="W17" s="50"/>
      <c r="X17" s="53"/>
      <c r="Y17" s="13" t="s">
        <v>199</v>
      </c>
      <c r="Z17" s="34" t="str">
        <f>CONCATENATE('Alle Produkte - Gesamtsortiment'!A17, " ", 'Alle Produkte - Gesamtsortiment'!C17)</f>
        <v>D14 Phil's Eistee - delist</v>
      </c>
      <c r="AA17" s="35" t="s">
        <v>86</v>
      </c>
      <c r="AB17" s="12" t="s">
        <v>200</v>
      </c>
      <c r="AC17" s="26" t="str">
        <f t="shared" si="16"/>
        <v>https://webshop.quartier-depot.ch/wp-content/uploads/quartier-produkt-15.png</v>
      </c>
      <c r="AD17" s="13" t="str">
        <f t="shared" si="17"/>
        <v>Phil's Eistee - delist wird von Phil produziert und von Sinan geliefert. Es kommt aus Zürich und trägt Bio Zertifizierung</v>
      </c>
      <c r="AE17" s="54"/>
      <c r="AF17" s="54"/>
      <c r="AG17" s="55"/>
      <c r="AH17" s="54"/>
      <c r="AI17" s="54"/>
      <c r="AJ17" s="55"/>
      <c r="AK17" s="56"/>
      <c r="AL17" s="21"/>
      <c r="AM17" s="20"/>
      <c r="AN17" s="21"/>
      <c r="AO17" s="20"/>
      <c r="AP17" s="21"/>
      <c r="AQ17" s="20"/>
      <c r="AR17" s="21"/>
      <c r="AS17" s="20"/>
      <c r="AT17" s="21"/>
      <c r="AU17" s="20"/>
      <c r="AV17" s="21"/>
      <c r="AW17" s="20"/>
      <c r="AX17" s="21"/>
      <c r="AY17" s="57">
        <v>72.0</v>
      </c>
      <c r="AZ17" s="21"/>
      <c r="BA17" s="20"/>
      <c r="BB17" s="21"/>
      <c r="BC17" s="20"/>
      <c r="BD17" s="21"/>
      <c r="BE17" s="20"/>
      <c r="BF17" s="21"/>
      <c r="BG17" s="20"/>
      <c r="BH17" s="21"/>
      <c r="BI17" s="41"/>
      <c r="BJ17" s="20"/>
      <c r="BK17" s="21"/>
      <c r="BL17" s="20"/>
      <c r="BM17" s="21"/>
      <c r="BN17" s="20"/>
      <c r="BO17" s="21"/>
      <c r="BP17" s="20"/>
      <c r="BQ17" s="42"/>
      <c r="BR17" s="42">
        <f t="shared" si="7"/>
        <v>72</v>
      </c>
      <c r="BS17" s="13">
        <v>0.0</v>
      </c>
      <c r="BT17" s="35">
        <f t="shared" si="8"/>
        <v>0</v>
      </c>
      <c r="BU17" s="13">
        <v>10.0</v>
      </c>
      <c r="BV17" s="35" t="s">
        <v>167</v>
      </c>
      <c r="BW17" s="13">
        <v>61.0</v>
      </c>
      <c r="BX17" s="35">
        <v>0.0</v>
      </c>
      <c r="BY17" s="13">
        <f t="shared" si="18"/>
        <v>11</v>
      </c>
      <c r="BZ17" s="35">
        <f t="shared" si="19"/>
        <v>-11</v>
      </c>
      <c r="CA17" s="43">
        <f t="shared" si="20"/>
        <v>-5.5</v>
      </c>
    </row>
    <row r="18">
      <c r="A18" s="10" t="s">
        <v>201</v>
      </c>
      <c r="B18" s="10"/>
      <c r="C18" s="10" t="s">
        <v>202</v>
      </c>
      <c r="D18" s="13" t="s">
        <v>75</v>
      </c>
      <c r="E18" s="33" t="s">
        <v>157</v>
      </c>
      <c r="F18" s="10" t="s">
        <v>203</v>
      </c>
      <c r="G18" s="33" t="s">
        <v>159</v>
      </c>
      <c r="H18" s="13" t="s">
        <v>204</v>
      </c>
      <c r="I18" s="44" t="s">
        <v>205</v>
      </c>
      <c r="J18" s="13" t="s">
        <v>206</v>
      </c>
      <c r="K18" s="13" t="s">
        <v>81</v>
      </c>
      <c r="L18" s="13" t="s">
        <v>81</v>
      </c>
      <c r="M18" s="12" t="s">
        <v>164</v>
      </c>
      <c r="N18" s="28">
        <v>3528.0</v>
      </c>
      <c r="O18" s="13" t="str">
        <f t="shared" si="14"/>
        <v>Intercomestibles 3528</v>
      </c>
      <c r="P18" s="13" t="s">
        <v>84</v>
      </c>
      <c r="Q18" s="29">
        <v>1.5</v>
      </c>
      <c r="R18" s="30"/>
      <c r="S18" s="31">
        <f t="shared" ref="S18:S96" si="22">Q18*1.1</f>
        <v>1.65</v>
      </c>
      <c r="T18" s="31">
        <f t="shared" ref="T18:T19" si="23">S18*1.025</f>
        <v>1.69125</v>
      </c>
      <c r="U18" s="49">
        <f t="shared" ref="U18:U34" si="24">T18</f>
        <v>1.69125</v>
      </c>
      <c r="V18" s="50"/>
      <c r="W18" s="50"/>
      <c r="X18" s="53"/>
      <c r="Y18" s="13" t="s">
        <v>207</v>
      </c>
      <c r="Z18" s="34" t="str">
        <f>CONCATENATE('Alle Produkte - Gesamtsortiment'!A18, " ", 'Alle Produkte - Gesamtsortiment'!C18)</f>
        <v>D15 Ginger Beer</v>
      </c>
      <c r="AA18" s="35" t="s">
        <v>86</v>
      </c>
      <c r="AB18" s="12" t="s">
        <v>208</v>
      </c>
      <c r="AC18" s="26" t="str">
        <f t="shared" si="16"/>
        <v>https://webshop.quartier-depot.ch/wp-content/uploads/quartier-produkt-16.png</v>
      </c>
      <c r="AD18" s="13" t="str">
        <f t="shared" si="17"/>
        <v>Ginger Beer wird von Swiss Mountain Spring produziert und von Intercomestibles geliefert. Es kommt aus Schweiz und trägt keine Zertifizierung</v>
      </c>
      <c r="AE18" s="54"/>
      <c r="AF18" s="54"/>
      <c r="AG18" s="55"/>
      <c r="AH18" s="54"/>
      <c r="AI18" s="54"/>
      <c r="AJ18" s="55"/>
      <c r="AK18" s="56"/>
      <c r="AL18" s="21"/>
      <c r="AM18" s="57"/>
      <c r="AN18" s="21"/>
      <c r="AO18" s="20"/>
      <c r="AP18" s="21"/>
      <c r="AQ18" s="20"/>
      <c r="AR18" s="21"/>
      <c r="AS18" s="20"/>
      <c r="AT18" s="21"/>
      <c r="AU18" s="20"/>
      <c r="AV18" s="21"/>
      <c r="AW18" s="20"/>
      <c r="AX18" s="58"/>
      <c r="AY18" s="20"/>
      <c r="AZ18" s="58"/>
      <c r="BA18" s="20"/>
      <c r="BB18" s="21"/>
      <c r="BC18" s="20"/>
      <c r="BD18" s="21"/>
      <c r="BE18" s="20">
        <v>24.0</v>
      </c>
      <c r="BF18" s="21"/>
      <c r="BG18" s="20"/>
      <c r="BH18" s="21"/>
      <c r="BI18" s="41"/>
      <c r="BJ18" s="20"/>
      <c r="BK18" s="21"/>
      <c r="BL18" s="20"/>
      <c r="BM18" s="21"/>
      <c r="BN18" s="20"/>
      <c r="BO18" s="21"/>
      <c r="BP18" s="20"/>
      <c r="BQ18" s="42"/>
      <c r="BR18" s="42">
        <f t="shared" si="7"/>
        <v>24</v>
      </c>
      <c r="BS18" s="13">
        <v>13.0</v>
      </c>
      <c r="BT18" s="35">
        <f t="shared" si="8"/>
        <v>13</v>
      </c>
      <c r="BU18" s="13">
        <v>10.0</v>
      </c>
      <c r="BV18" s="35" t="s">
        <v>167</v>
      </c>
      <c r="BW18" s="13"/>
      <c r="BX18" s="35"/>
      <c r="BY18" s="13"/>
      <c r="BZ18" s="35"/>
      <c r="CA18" s="43"/>
    </row>
    <row r="19">
      <c r="A19" s="10" t="s">
        <v>209</v>
      </c>
      <c r="B19" s="10"/>
      <c r="C19" s="10" t="s">
        <v>210</v>
      </c>
      <c r="D19" s="13" t="s">
        <v>75</v>
      </c>
      <c r="E19" s="33" t="s">
        <v>157</v>
      </c>
      <c r="F19" s="10" t="s">
        <v>210</v>
      </c>
      <c r="G19" s="33" t="s">
        <v>159</v>
      </c>
      <c r="H19" s="13" t="s">
        <v>211</v>
      </c>
      <c r="I19" s="44" t="s">
        <v>212</v>
      </c>
      <c r="J19" s="13" t="s">
        <v>213</v>
      </c>
      <c r="K19" s="13" t="s">
        <v>214</v>
      </c>
      <c r="L19" s="13" t="s">
        <v>214</v>
      </c>
      <c r="M19" s="12" t="s">
        <v>164</v>
      </c>
      <c r="N19" s="28">
        <v>7086.0</v>
      </c>
      <c r="O19" s="13" t="str">
        <f t="shared" si="14"/>
        <v>Intercomestibles 7086</v>
      </c>
      <c r="P19" s="13" t="s">
        <v>84</v>
      </c>
      <c r="Q19" s="29">
        <v>1.58</v>
      </c>
      <c r="R19" s="30"/>
      <c r="S19" s="31">
        <f t="shared" si="22"/>
        <v>1.738</v>
      </c>
      <c r="T19" s="31">
        <f t="shared" si="23"/>
        <v>1.78145</v>
      </c>
      <c r="U19" s="49">
        <f t="shared" si="24"/>
        <v>1.78145</v>
      </c>
      <c r="V19" s="50"/>
      <c r="W19" s="50"/>
      <c r="X19" s="53"/>
      <c r="Y19" s="13" t="s">
        <v>215</v>
      </c>
      <c r="Z19" s="34" t="str">
        <f>CONCATENATE('Alle Produkte - Gesamtsortiment'!A19, " ", 'Alle Produkte - Gesamtsortiment'!C19)</f>
        <v>D16 Aqua Monaco Tonic</v>
      </c>
      <c r="AA19" s="35" t="s">
        <v>86</v>
      </c>
      <c r="AB19" s="12" t="s">
        <v>216</v>
      </c>
      <c r="AC19" s="26" t="str">
        <f t="shared" si="16"/>
        <v>https://webshop.quartier-depot.ch/wp-content/uploads/quartier-produkt-17.png</v>
      </c>
      <c r="AD19" s="13" t="str">
        <f t="shared" si="17"/>
        <v>Aqua Monaco Tonic wird von Aqua Monaco produziert und von Intercomestibles geliefert. Es kommt aus Deutschland und trägt keine Zertifizierung</v>
      </c>
      <c r="AE19" s="54"/>
      <c r="AF19" s="54"/>
      <c r="AG19" s="55"/>
      <c r="AH19" s="54"/>
      <c r="AI19" s="54"/>
      <c r="AJ19" s="55"/>
      <c r="AK19" s="56"/>
      <c r="AL19" s="21"/>
      <c r="AM19" s="57"/>
      <c r="AN19" s="21"/>
      <c r="AO19" s="20"/>
      <c r="AP19" s="21"/>
      <c r="AQ19" s="20"/>
      <c r="AR19" s="21"/>
      <c r="AS19" s="20"/>
      <c r="AT19" s="21"/>
      <c r="AU19" s="20"/>
      <c r="AV19" s="21"/>
      <c r="AW19" s="20"/>
      <c r="AX19" s="58"/>
      <c r="AY19" s="20"/>
      <c r="AZ19" s="58"/>
      <c r="BA19" s="20"/>
      <c r="BB19" s="21"/>
      <c r="BC19" s="20"/>
      <c r="BD19" s="21"/>
      <c r="BE19" s="20">
        <v>24.0</v>
      </c>
      <c r="BF19" s="21"/>
      <c r="BG19" s="20"/>
      <c r="BH19" s="21"/>
      <c r="BI19" s="59">
        <v>24.0</v>
      </c>
      <c r="BJ19" s="20"/>
      <c r="BK19" s="21"/>
      <c r="BL19" s="20"/>
      <c r="BM19" s="21"/>
      <c r="BN19" s="20"/>
      <c r="BO19" s="21"/>
      <c r="BP19" s="20"/>
      <c r="BQ19" s="42"/>
      <c r="BR19" s="42">
        <f t="shared" si="7"/>
        <v>48</v>
      </c>
      <c r="BS19" s="13">
        <v>17.0</v>
      </c>
      <c r="BT19" s="35">
        <f t="shared" si="8"/>
        <v>17</v>
      </c>
      <c r="BU19" s="13">
        <v>10.0</v>
      </c>
      <c r="BV19" s="35" t="s">
        <v>167</v>
      </c>
      <c r="BW19" s="13"/>
      <c r="BX19" s="35"/>
      <c r="BY19" s="13"/>
      <c r="BZ19" s="35"/>
      <c r="CA19" s="43"/>
    </row>
    <row r="20">
      <c r="A20" s="10" t="s">
        <v>217</v>
      </c>
      <c r="B20" s="10"/>
      <c r="C20" s="52" t="s">
        <v>218</v>
      </c>
      <c r="D20" s="13" t="s">
        <v>75</v>
      </c>
      <c r="E20" s="33" t="s">
        <v>219</v>
      </c>
      <c r="F20" s="52" t="s">
        <v>218</v>
      </c>
      <c r="G20" s="33" t="s">
        <v>159</v>
      </c>
      <c r="H20" s="33" t="s">
        <v>220</v>
      </c>
      <c r="I20" s="44" t="s">
        <v>221</v>
      </c>
      <c r="J20" s="33" t="s">
        <v>222</v>
      </c>
      <c r="K20" s="13" t="s">
        <v>81</v>
      </c>
      <c r="L20" s="13" t="s">
        <v>223</v>
      </c>
      <c r="M20" s="12" t="s">
        <v>164</v>
      </c>
      <c r="N20" s="28"/>
      <c r="O20" s="13" t="str">
        <f t="shared" si="14"/>
        <v>Intercomestibles </v>
      </c>
      <c r="P20" s="13" t="s">
        <v>224</v>
      </c>
      <c r="Q20" s="29">
        <v>1.36</v>
      </c>
      <c r="R20" s="30"/>
      <c r="S20" s="31">
        <f t="shared" si="22"/>
        <v>1.496</v>
      </c>
      <c r="T20" s="31">
        <f t="shared" ref="T20:T22" si="25">S20*1.077+0.5</f>
        <v>2.111192</v>
      </c>
      <c r="U20" s="49">
        <f t="shared" si="24"/>
        <v>2.111192</v>
      </c>
      <c r="V20" s="50">
        <v>2.11</v>
      </c>
      <c r="W20" s="50">
        <f t="shared" ref="W20:W22" si="26">U20-V20</f>
        <v>0.001192</v>
      </c>
      <c r="X20" s="53"/>
      <c r="Y20" s="13" t="s">
        <v>225</v>
      </c>
      <c r="Z20" s="34" t="str">
        <f>CONCATENATE('Alle Produkte - Gesamtsortiment'!A20, " ", 'Alle Produkte - Gesamtsortiment'!C20)</f>
        <v>D20 Bier Paul 01</v>
      </c>
      <c r="AA20" s="35" t="s">
        <v>86</v>
      </c>
      <c r="AB20" s="12" t="s">
        <v>226</v>
      </c>
      <c r="AC20" s="26" t="str">
        <f t="shared" si="16"/>
        <v>https://webshop.quartier-depot.ch/wp-content/uploads/quartier-produkt-18.png</v>
      </c>
      <c r="AD20" s="13" t="str">
        <f t="shared" si="17"/>
        <v>Bier Paul 01 wird von Bier Paul produziert und von Intercomestibles geliefert. Es kommt aus Zürich Wiedikon und trägt keine Zertifizierung</v>
      </c>
      <c r="AE20" s="54"/>
      <c r="AF20" s="54"/>
      <c r="AG20" s="55"/>
      <c r="AH20" s="54">
        <v>2.9</v>
      </c>
      <c r="AI20" s="54">
        <f>U20-AH20</f>
        <v>-0.788808</v>
      </c>
      <c r="AJ20" s="55">
        <f>U20/AH20</f>
        <v>0.7279972414</v>
      </c>
      <c r="AK20" s="56"/>
      <c r="AL20" s="21"/>
      <c r="AM20" s="57">
        <v>20.0</v>
      </c>
      <c r="AN20" s="21"/>
      <c r="AO20" s="20"/>
      <c r="AP20" s="21"/>
      <c r="AQ20" s="20"/>
      <c r="AR20" s="21"/>
      <c r="AS20" s="20"/>
      <c r="AT20" s="21"/>
      <c r="AU20" s="20">
        <v>40.0</v>
      </c>
      <c r="AV20" s="21"/>
      <c r="AW20" s="20"/>
      <c r="AX20" s="58">
        <v>40.0</v>
      </c>
      <c r="AY20" s="20"/>
      <c r="AZ20" s="58">
        <v>60.0</v>
      </c>
      <c r="BA20" s="20"/>
      <c r="BB20" s="21"/>
      <c r="BC20" s="20">
        <v>40.0</v>
      </c>
      <c r="BD20" s="21"/>
      <c r="BE20" s="20"/>
      <c r="BF20" s="21"/>
      <c r="BG20" s="20"/>
      <c r="BH20" s="21"/>
      <c r="BI20" s="59">
        <v>40.0</v>
      </c>
      <c r="BJ20" s="20"/>
      <c r="BK20" s="21"/>
      <c r="BL20" s="20"/>
      <c r="BM20" s="21"/>
      <c r="BN20" s="20">
        <v>60.0</v>
      </c>
      <c r="BO20" s="21"/>
      <c r="BP20" s="20"/>
      <c r="BQ20" s="42"/>
      <c r="BR20" s="42">
        <f t="shared" si="7"/>
        <v>300</v>
      </c>
      <c r="BS20" s="13">
        <v>3.0</v>
      </c>
      <c r="BT20" s="35">
        <f t="shared" si="8"/>
        <v>63</v>
      </c>
      <c r="BU20" s="13">
        <v>10.0</v>
      </c>
      <c r="BV20" s="35" t="s">
        <v>167</v>
      </c>
      <c r="BW20" s="13">
        <f>116+74</f>
        <v>190</v>
      </c>
      <c r="BX20" s="35">
        <v>25.0</v>
      </c>
      <c r="BY20" s="13">
        <f t="shared" ref="BY20:BY38" si="27">BR20-BW20</f>
        <v>110</v>
      </c>
      <c r="BZ20" s="35">
        <f t="shared" ref="BZ20:BZ38" si="28">BX20-BY20</f>
        <v>-85</v>
      </c>
      <c r="CA20" s="43">
        <f t="shared" ref="CA20:CA38" si="29">BZ20*U20</f>
        <v>-179.45132</v>
      </c>
    </row>
    <row r="21">
      <c r="A21" s="10" t="s">
        <v>227</v>
      </c>
      <c r="B21" s="10"/>
      <c r="C21" s="52" t="s">
        <v>228</v>
      </c>
      <c r="D21" s="13" t="s">
        <v>75</v>
      </c>
      <c r="E21" s="33" t="s">
        <v>219</v>
      </c>
      <c r="F21" s="52" t="s">
        <v>228</v>
      </c>
      <c r="G21" s="33" t="s">
        <v>229</v>
      </c>
      <c r="H21" s="33" t="s">
        <v>229</v>
      </c>
      <c r="I21" s="44" t="s">
        <v>230</v>
      </c>
      <c r="J21" s="33" t="s">
        <v>222</v>
      </c>
      <c r="K21" s="13" t="s">
        <v>81</v>
      </c>
      <c r="L21" s="13" t="s">
        <v>231</v>
      </c>
      <c r="M21" s="12" t="s">
        <v>164</v>
      </c>
      <c r="N21" s="28"/>
      <c r="O21" s="13" t="str">
        <f t="shared" si="14"/>
        <v>Brauerei Oerlikon </v>
      </c>
      <c r="P21" s="13" t="s">
        <v>224</v>
      </c>
      <c r="Q21" s="29">
        <v>2.718</v>
      </c>
      <c r="R21" s="30"/>
      <c r="S21" s="31">
        <f t="shared" si="22"/>
        <v>2.9898</v>
      </c>
      <c r="T21" s="31">
        <f t="shared" si="25"/>
        <v>3.7200146</v>
      </c>
      <c r="U21" s="49">
        <f t="shared" si="24"/>
        <v>3.7200146</v>
      </c>
      <c r="V21" s="32">
        <v>3.8</v>
      </c>
      <c r="W21" s="50">
        <f t="shared" si="26"/>
        <v>-0.0799854</v>
      </c>
      <c r="X21" s="53"/>
      <c r="Y21" s="13" t="s">
        <v>232</v>
      </c>
      <c r="Z21" s="34" t="str">
        <f>CONCATENATE('Alle Produkte - Gesamtsortiment'!A21, " ", 'Alle Produkte - Gesamtsortiment'!C21)</f>
        <v>D21 Oerliker Bier</v>
      </c>
      <c r="AA21" s="35" t="s">
        <v>86</v>
      </c>
      <c r="AB21" s="12" t="s">
        <v>233</v>
      </c>
      <c r="AC21" s="26" t="str">
        <f t="shared" si="16"/>
        <v>https://webshop.quartier-depot.ch/wp-content/uploads/quartier-produkt-19.png</v>
      </c>
      <c r="AD21" s="13" t="str">
        <f t="shared" si="17"/>
        <v>Oerliker Bier wird von Brauerei Oerlikon produziert und von Brauerei Oerlikon geliefert. Es kommt aus Zürich Oerlikon und trägt keine Zertifizierung</v>
      </c>
      <c r="AE21" s="54">
        <v>2.24</v>
      </c>
      <c r="AF21" s="54">
        <f t="shared" ref="AF21:AF22" si="30">U21-AE21</f>
        <v>1.4800146</v>
      </c>
      <c r="AG21" s="55">
        <f t="shared" ref="AG21:AG22" si="31">U21/AE21</f>
        <v>1.660720804</v>
      </c>
      <c r="AH21" s="54"/>
      <c r="AI21" s="54"/>
      <c r="AJ21" s="55"/>
      <c r="AK21" s="56"/>
      <c r="AL21" s="21"/>
      <c r="AM21" s="20"/>
      <c r="AN21" s="58">
        <v>31.0</v>
      </c>
      <c r="AO21" s="20"/>
      <c r="AP21" s="21"/>
      <c r="AQ21" s="20"/>
      <c r="AR21" s="21"/>
      <c r="AS21" s="20"/>
      <c r="AT21" s="21"/>
      <c r="AU21" s="20"/>
      <c r="AV21" s="21"/>
      <c r="AW21" s="57">
        <v>24.0</v>
      </c>
      <c r="AX21" s="21">
        <v>48.0</v>
      </c>
      <c r="AY21" s="20"/>
      <c r="AZ21" s="58">
        <v>24.0</v>
      </c>
      <c r="BA21" s="20"/>
      <c r="BB21" s="21"/>
      <c r="BC21" s="20"/>
      <c r="BD21" s="21"/>
      <c r="BE21" s="20"/>
      <c r="BF21" s="21"/>
      <c r="BG21" s="20"/>
      <c r="BH21" s="21"/>
      <c r="BI21" s="41"/>
      <c r="BJ21" s="20"/>
      <c r="BK21" s="21">
        <v>24.0</v>
      </c>
      <c r="BL21" s="20"/>
      <c r="BM21" s="21"/>
      <c r="BN21" s="20"/>
      <c r="BO21" s="21"/>
      <c r="BP21" s="20"/>
      <c r="BQ21" s="42"/>
      <c r="BR21" s="42">
        <f t="shared" si="7"/>
        <v>151</v>
      </c>
      <c r="BS21" s="13">
        <v>11.0</v>
      </c>
      <c r="BT21" s="35">
        <f t="shared" si="8"/>
        <v>11</v>
      </c>
      <c r="BU21" s="13">
        <v>10.0</v>
      </c>
      <c r="BV21" s="35" t="s">
        <v>167</v>
      </c>
      <c r="BW21" s="13">
        <f>43+42+3</f>
        <v>88</v>
      </c>
      <c r="BX21" s="35">
        <v>35.0</v>
      </c>
      <c r="BY21" s="13">
        <f t="shared" si="27"/>
        <v>63</v>
      </c>
      <c r="BZ21" s="35">
        <f t="shared" si="28"/>
        <v>-28</v>
      </c>
      <c r="CA21" s="43">
        <f t="shared" si="29"/>
        <v>-104.1604088</v>
      </c>
    </row>
    <row r="22">
      <c r="A22" s="10" t="s">
        <v>234</v>
      </c>
      <c r="B22" s="10"/>
      <c r="C22" s="52" t="s">
        <v>235</v>
      </c>
      <c r="D22" s="13" t="s">
        <v>75</v>
      </c>
      <c r="E22" s="33" t="s">
        <v>219</v>
      </c>
      <c r="F22" s="52" t="s">
        <v>236</v>
      </c>
      <c r="G22" s="33" t="s">
        <v>159</v>
      </c>
      <c r="H22" s="33" t="s">
        <v>237</v>
      </c>
      <c r="I22" s="44" t="s">
        <v>238</v>
      </c>
      <c r="J22" s="33" t="s">
        <v>222</v>
      </c>
      <c r="K22" s="13" t="s">
        <v>81</v>
      </c>
      <c r="L22" s="13" t="s">
        <v>239</v>
      </c>
      <c r="M22" s="12" t="s">
        <v>164</v>
      </c>
      <c r="N22" s="28"/>
      <c r="O22" s="13" t="str">
        <f t="shared" si="14"/>
        <v>Intercomestibles </v>
      </c>
      <c r="P22" s="13" t="s">
        <v>224</v>
      </c>
      <c r="Q22" s="29">
        <v>1.47</v>
      </c>
      <c r="R22" s="30"/>
      <c r="S22" s="31">
        <f t="shared" si="22"/>
        <v>1.617</v>
      </c>
      <c r="T22" s="31">
        <f t="shared" si="25"/>
        <v>2.241509</v>
      </c>
      <c r="U22" s="49">
        <f t="shared" si="24"/>
        <v>2.241509</v>
      </c>
      <c r="V22" s="50">
        <v>2.24</v>
      </c>
      <c r="W22" s="50">
        <f t="shared" si="26"/>
        <v>0.001509</v>
      </c>
      <c r="X22" s="53"/>
      <c r="Y22" s="13" t="s">
        <v>240</v>
      </c>
      <c r="Z22" s="34" t="str">
        <f>CONCATENATE('Alle Produkte - Gesamtsortiment'!A22, " ", 'Alle Produkte - Gesamtsortiment'!C22)</f>
        <v>D23 Amboss Amber</v>
      </c>
      <c r="AA22" s="35" t="s">
        <v>86</v>
      </c>
      <c r="AB22" s="12" t="s">
        <v>241</v>
      </c>
      <c r="AC22" s="26" t="str">
        <f t="shared" si="16"/>
        <v>https://webshop.quartier-depot.ch/wp-content/uploads/quartier-produkt-20.png</v>
      </c>
      <c r="AD22" s="13" t="str">
        <f t="shared" si="17"/>
        <v>Amboss Amber wird von Amboss produziert und von Intercomestibles geliefert. Es kommt aus Zürich Industrie und trägt keine Zertifizierung</v>
      </c>
      <c r="AE22" s="54">
        <v>2.24</v>
      </c>
      <c r="AF22" s="54">
        <f t="shared" si="30"/>
        <v>0.001509</v>
      </c>
      <c r="AG22" s="55">
        <f t="shared" si="31"/>
        <v>1.000673661</v>
      </c>
      <c r="AH22" s="54">
        <v>2.5</v>
      </c>
      <c r="AI22" s="54">
        <f>U22-AH22</f>
        <v>-0.258491</v>
      </c>
      <c r="AJ22" s="55">
        <f>U22/AH22</f>
        <v>0.8966036</v>
      </c>
      <c r="AK22" s="56"/>
      <c r="AL22" s="21"/>
      <c r="AM22" s="57">
        <v>24.0</v>
      </c>
      <c r="AN22" s="21"/>
      <c r="AO22" s="20"/>
      <c r="AP22" s="21"/>
      <c r="AQ22" s="20"/>
      <c r="AR22" s="21"/>
      <c r="AS22" s="20"/>
      <c r="AT22" s="21"/>
      <c r="AU22" s="20">
        <v>48.0</v>
      </c>
      <c r="AV22" s="21"/>
      <c r="AW22" s="20"/>
      <c r="AX22" s="21"/>
      <c r="AY22" s="20"/>
      <c r="AZ22" s="58">
        <v>48.0</v>
      </c>
      <c r="BA22" s="20"/>
      <c r="BB22" s="21"/>
      <c r="BC22" s="20"/>
      <c r="BD22" s="21"/>
      <c r="BE22" s="20"/>
      <c r="BF22" s="21"/>
      <c r="BG22" s="20"/>
      <c r="BH22" s="21"/>
      <c r="BI22" s="59">
        <v>24.0</v>
      </c>
      <c r="BJ22" s="20"/>
      <c r="BK22" s="21"/>
      <c r="BL22" s="20"/>
      <c r="BM22" s="21"/>
      <c r="BN22" s="20">
        <v>24.0</v>
      </c>
      <c r="BO22" s="21"/>
      <c r="BP22" s="20"/>
      <c r="BQ22" s="42"/>
      <c r="BR22" s="42">
        <f t="shared" si="7"/>
        <v>168</v>
      </c>
      <c r="BS22" s="13">
        <v>21.0</v>
      </c>
      <c r="BT22" s="35">
        <f t="shared" si="8"/>
        <v>45</v>
      </c>
      <c r="BU22" s="13">
        <v>10.0</v>
      </c>
      <c r="BV22" s="35" t="s">
        <v>167</v>
      </c>
      <c r="BW22" s="13">
        <f>39+25</f>
        <v>64</v>
      </c>
      <c r="BX22" s="35">
        <v>50.0</v>
      </c>
      <c r="BY22" s="13">
        <f t="shared" si="27"/>
        <v>104</v>
      </c>
      <c r="BZ22" s="35">
        <f t="shared" si="28"/>
        <v>-54</v>
      </c>
      <c r="CA22" s="43">
        <f t="shared" si="29"/>
        <v>-121.041486</v>
      </c>
    </row>
    <row r="23">
      <c r="A23" s="10" t="s">
        <v>242</v>
      </c>
      <c r="B23" s="10"/>
      <c r="C23" s="10" t="s">
        <v>243</v>
      </c>
      <c r="D23" s="13" t="s">
        <v>75</v>
      </c>
      <c r="E23" s="33" t="s">
        <v>219</v>
      </c>
      <c r="F23" s="10" t="s">
        <v>243</v>
      </c>
      <c r="G23" s="33" t="s">
        <v>159</v>
      </c>
      <c r="H23" s="13" t="s">
        <v>244</v>
      </c>
      <c r="I23" s="44" t="s">
        <v>245</v>
      </c>
      <c r="J23" s="33" t="s">
        <v>222</v>
      </c>
      <c r="K23" s="13" t="s">
        <v>81</v>
      </c>
      <c r="L23" s="13" t="s">
        <v>246</v>
      </c>
      <c r="M23" s="12" t="s">
        <v>164</v>
      </c>
      <c r="N23" s="28"/>
      <c r="O23" s="13" t="str">
        <f t="shared" si="14"/>
        <v>Intercomestibles </v>
      </c>
      <c r="P23" s="13" t="s">
        <v>224</v>
      </c>
      <c r="Q23" s="29">
        <v>2.93</v>
      </c>
      <c r="R23" s="30"/>
      <c r="S23" s="31">
        <f t="shared" si="22"/>
        <v>3.223</v>
      </c>
      <c r="T23" s="31">
        <f t="shared" ref="T23:T24" si="32">S23*1.077</f>
        <v>3.471171</v>
      </c>
      <c r="U23" s="49">
        <f t="shared" si="24"/>
        <v>3.471171</v>
      </c>
      <c r="V23" s="50"/>
      <c r="W23" s="50"/>
      <c r="X23" s="53"/>
      <c r="Y23" s="13" t="s">
        <v>247</v>
      </c>
      <c r="Z23" s="34" t="str">
        <f>CONCATENATE('Alle Produkte - Gesamtsortiment'!A23, " ", 'Alle Produkte - Gesamtsortiment'!C23)</f>
        <v>D24 LOG-OUT&amp;LIVE</v>
      </c>
      <c r="AA23" s="35" t="s">
        <v>86</v>
      </c>
      <c r="AB23" s="12" t="s">
        <v>248</v>
      </c>
      <c r="AC23" s="26" t="str">
        <f t="shared" si="16"/>
        <v>https://webshop.quartier-depot.ch/wp-content/uploads/quartier-produkt-21.png</v>
      </c>
      <c r="AD23" s="13" t="str">
        <f t="shared" si="17"/>
        <v>LOG-OUT&amp;LIVE wird von whitefrontier produziert und von Intercomestibles geliefert. Es kommt aus Martigny, Wallis und trägt keine Zertifizierung</v>
      </c>
      <c r="AE23" s="54"/>
      <c r="AF23" s="54"/>
      <c r="AG23" s="55"/>
      <c r="AH23" s="54"/>
      <c r="AI23" s="54"/>
      <c r="AJ23" s="55"/>
      <c r="AK23" s="56"/>
      <c r="AL23" s="21"/>
      <c r="AM23" s="20"/>
      <c r="AN23" s="21"/>
      <c r="AO23" s="20"/>
      <c r="AP23" s="21"/>
      <c r="AQ23" s="20"/>
      <c r="AR23" s="21"/>
      <c r="AS23" s="20"/>
      <c r="AT23" s="21"/>
      <c r="AU23" s="20"/>
      <c r="AV23" s="21"/>
      <c r="AW23" s="20"/>
      <c r="AX23" s="58">
        <v>24.0</v>
      </c>
      <c r="AY23" s="20"/>
      <c r="AZ23" s="21"/>
      <c r="BA23" s="20"/>
      <c r="BB23" s="21"/>
      <c r="BC23" s="20">
        <v>48.0</v>
      </c>
      <c r="BD23" s="21"/>
      <c r="BE23" s="20"/>
      <c r="BF23" s="21"/>
      <c r="BG23" s="20"/>
      <c r="BH23" s="21"/>
      <c r="BI23" s="41"/>
      <c r="BJ23" s="20"/>
      <c r="BK23" s="21"/>
      <c r="BL23" s="20"/>
      <c r="BM23" s="21"/>
      <c r="BN23" s="20"/>
      <c r="BO23" s="21"/>
      <c r="BP23" s="20"/>
      <c r="BQ23" s="42"/>
      <c r="BR23" s="42">
        <f t="shared" si="7"/>
        <v>72</v>
      </c>
      <c r="BS23" s="13">
        <v>19.0</v>
      </c>
      <c r="BT23" s="35">
        <f t="shared" si="8"/>
        <v>19</v>
      </c>
      <c r="BU23" s="13">
        <v>10.0</v>
      </c>
      <c r="BV23" s="35" t="s">
        <v>167</v>
      </c>
      <c r="BW23" s="13">
        <v>23.0</v>
      </c>
      <c r="BX23" s="35">
        <v>50.0</v>
      </c>
      <c r="BY23" s="13">
        <f t="shared" si="27"/>
        <v>49</v>
      </c>
      <c r="BZ23" s="35">
        <f t="shared" si="28"/>
        <v>1</v>
      </c>
      <c r="CA23" s="43">
        <f t="shared" si="29"/>
        <v>3.471171</v>
      </c>
    </row>
    <row r="24">
      <c r="A24" s="10" t="s">
        <v>249</v>
      </c>
      <c r="B24" s="10"/>
      <c r="C24" s="10" t="s">
        <v>250</v>
      </c>
      <c r="D24" s="13" t="s">
        <v>75</v>
      </c>
      <c r="E24" s="33" t="s">
        <v>219</v>
      </c>
      <c r="F24" s="10" t="s">
        <v>250</v>
      </c>
      <c r="G24" s="33" t="s">
        <v>159</v>
      </c>
      <c r="H24" s="13" t="s">
        <v>251</v>
      </c>
      <c r="I24" s="44" t="s">
        <v>252</v>
      </c>
      <c r="J24" s="13" t="s">
        <v>222</v>
      </c>
      <c r="K24" s="13" t="s">
        <v>81</v>
      </c>
      <c r="L24" s="13" t="s">
        <v>253</v>
      </c>
      <c r="M24" s="12" t="s">
        <v>164</v>
      </c>
      <c r="N24" s="28">
        <v>3781.0</v>
      </c>
      <c r="O24" s="13" t="str">
        <f t="shared" si="14"/>
        <v>Intercomestibles 3781</v>
      </c>
      <c r="P24" s="13" t="s">
        <v>224</v>
      </c>
      <c r="Q24" s="29">
        <v>1.93</v>
      </c>
      <c r="R24" s="30"/>
      <c r="S24" s="31">
        <f t="shared" si="22"/>
        <v>2.123</v>
      </c>
      <c r="T24" s="31">
        <f t="shared" si="32"/>
        <v>2.286471</v>
      </c>
      <c r="U24" s="49">
        <f t="shared" si="24"/>
        <v>2.286471</v>
      </c>
      <c r="V24" s="50"/>
      <c r="W24" s="50"/>
      <c r="X24" s="53"/>
      <c r="Y24" s="13" t="s">
        <v>254</v>
      </c>
      <c r="Z24" s="34" t="str">
        <f>CONCATENATE('Alle Produkte - Gesamtsortiment'!A24, " ", 'Alle Produkte - Gesamtsortiment'!C24)</f>
        <v>D25 Seebueb Fräche Siech hell</v>
      </c>
      <c r="AA24" s="35" t="s">
        <v>86</v>
      </c>
      <c r="AB24" s="12" t="s">
        <v>255</v>
      </c>
      <c r="AC24" s="26" t="str">
        <f t="shared" si="16"/>
        <v>https://webshop.quartier-depot.ch/wp-content/uploads/quartier-produkt-22.png</v>
      </c>
      <c r="AD24" s="13" t="str">
        <f t="shared" si="17"/>
        <v>Seebueb Fräche Siech hell wird von seebueb produziert und von Intercomestibles geliefert. Es kommt aus Hombrechtikon und trägt keine Zertifizierung</v>
      </c>
      <c r="AE24" s="54"/>
      <c r="AF24" s="54"/>
      <c r="AG24" s="55"/>
      <c r="AH24" s="54"/>
      <c r="AI24" s="54"/>
      <c r="AJ24" s="55"/>
      <c r="AK24" s="56"/>
      <c r="AL24" s="21"/>
      <c r="AM24" s="20"/>
      <c r="AN24" s="21"/>
      <c r="AO24" s="20"/>
      <c r="AP24" s="21"/>
      <c r="AQ24" s="20"/>
      <c r="AR24" s="21"/>
      <c r="AS24" s="20"/>
      <c r="AT24" s="21"/>
      <c r="AU24" s="20"/>
      <c r="AV24" s="21"/>
      <c r="AW24" s="20"/>
      <c r="AX24" s="21"/>
      <c r="AY24" s="20"/>
      <c r="AZ24" s="58">
        <v>24.0</v>
      </c>
      <c r="BA24" s="20">
        <v>24.0</v>
      </c>
      <c r="BB24" s="21"/>
      <c r="BC24" s="20">
        <v>24.0</v>
      </c>
      <c r="BD24" s="21"/>
      <c r="BE24" s="20">
        <v>48.0</v>
      </c>
      <c r="BF24" s="21"/>
      <c r="BG24" s="20"/>
      <c r="BH24" s="21"/>
      <c r="BI24" s="41"/>
      <c r="BJ24" s="20"/>
      <c r="BK24" s="21"/>
      <c r="BL24" s="20"/>
      <c r="BM24" s="21"/>
      <c r="BN24" s="20">
        <v>48.0</v>
      </c>
      <c r="BO24" s="21"/>
      <c r="BP24" s="20"/>
      <c r="BQ24" s="42"/>
      <c r="BR24" s="42">
        <f t="shared" si="7"/>
        <v>168</v>
      </c>
      <c r="BS24" s="13">
        <v>26.0</v>
      </c>
      <c r="BT24" s="35">
        <f t="shared" si="8"/>
        <v>74</v>
      </c>
      <c r="BU24" s="13">
        <v>10.0</v>
      </c>
      <c r="BV24" s="35" t="s">
        <v>167</v>
      </c>
      <c r="BW24" s="13">
        <v>35.0</v>
      </c>
      <c r="BX24" s="35">
        <v>56.0</v>
      </c>
      <c r="BY24" s="13">
        <f t="shared" si="27"/>
        <v>133</v>
      </c>
      <c r="BZ24" s="35">
        <f t="shared" si="28"/>
        <v>-77</v>
      </c>
      <c r="CA24" s="43">
        <f t="shared" si="29"/>
        <v>-176.058267</v>
      </c>
    </row>
    <row r="25">
      <c r="A25" s="10" t="s">
        <v>256</v>
      </c>
      <c r="B25" s="10"/>
      <c r="C25" s="52" t="s">
        <v>257</v>
      </c>
      <c r="D25" s="13" t="s">
        <v>75</v>
      </c>
      <c r="E25" s="33" t="s">
        <v>219</v>
      </c>
      <c r="F25" s="52" t="s">
        <v>258</v>
      </c>
      <c r="G25" s="33" t="s">
        <v>159</v>
      </c>
      <c r="H25" s="33" t="s">
        <v>160</v>
      </c>
      <c r="I25" s="44" t="s">
        <v>161</v>
      </c>
      <c r="J25" s="33" t="s">
        <v>259</v>
      </c>
      <c r="K25" s="13" t="s">
        <v>81</v>
      </c>
      <c r="L25" s="13" t="s">
        <v>163</v>
      </c>
      <c r="M25" s="33" t="s">
        <v>152</v>
      </c>
      <c r="N25" s="28">
        <v>44000.0</v>
      </c>
      <c r="O25" s="13" t="str">
        <f t="shared" si="14"/>
        <v>Intercomestibles 44000</v>
      </c>
      <c r="P25" s="13" t="s">
        <v>224</v>
      </c>
      <c r="Q25" s="29">
        <v>1.97</v>
      </c>
      <c r="R25" s="30"/>
      <c r="S25" s="31">
        <f t="shared" si="22"/>
        <v>2.167</v>
      </c>
      <c r="T25" s="31">
        <f t="shared" ref="T25:T26" si="33">S25*1.077+0.5</f>
        <v>2.833859</v>
      </c>
      <c r="U25" s="49">
        <f t="shared" si="24"/>
        <v>2.833859</v>
      </c>
      <c r="V25" s="50">
        <v>2.83</v>
      </c>
      <c r="W25" s="50">
        <f t="shared" ref="W25:W38" si="34">U25-V25</f>
        <v>0.003859</v>
      </c>
      <c r="X25" s="53"/>
      <c r="Y25" s="13" t="s">
        <v>260</v>
      </c>
      <c r="Z25" s="34" t="str">
        <f>CONCATENATE('Alle Produkte - Gesamtsortiment'!A25, " ", 'Alle Produkte - Gesamtsortiment'!C25)</f>
        <v>D30 Appenzeller Naturperle</v>
      </c>
      <c r="AA25" s="35" t="s">
        <v>86</v>
      </c>
      <c r="AB25" s="12" t="s">
        <v>261</v>
      </c>
      <c r="AC25" s="26" t="str">
        <f t="shared" si="16"/>
        <v>https://webshop.quartier-depot.ch/wp-content/uploads/quartier-produkt-23.png</v>
      </c>
      <c r="AD25" s="13" t="str">
        <f t="shared" si="17"/>
        <v>Appenzeller Naturperle wird von Brauerei Locher produziert und von Intercomestibles geliefert. Es kommt aus Appenzell (AI) und trägt Knospe Zertifizierung</v>
      </c>
      <c r="AE25" s="54">
        <v>2.5</v>
      </c>
      <c r="AF25" s="54">
        <f>U25-AE25</f>
        <v>0.333859</v>
      </c>
      <c r="AG25" s="55">
        <f>U25/AE25</f>
        <v>1.1335436</v>
      </c>
      <c r="AH25" s="54"/>
      <c r="AI25" s="54"/>
      <c r="AJ25" s="55"/>
      <c r="AK25" s="56"/>
      <c r="AL25" s="58">
        <v>15.0</v>
      </c>
      <c r="AM25" s="57">
        <v>15.0</v>
      </c>
      <c r="AN25" s="21"/>
      <c r="AO25" s="20"/>
      <c r="AP25" s="21"/>
      <c r="AQ25" s="20"/>
      <c r="AR25" s="21"/>
      <c r="AS25" s="20"/>
      <c r="AT25" s="21"/>
      <c r="AU25" s="20">
        <v>30.0</v>
      </c>
      <c r="AV25" s="21"/>
      <c r="AW25" s="20"/>
      <c r="AX25" s="21"/>
      <c r="AY25" s="20"/>
      <c r="AZ25" s="58">
        <v>30.0</v>
      </c>
      <c r="BA25" s="20"/>
      <c r="BB25" s="21"/>
      <c r="BC25" s="20">
        <v>30.0</v>
      </c>
      <c r="BD25" s="21"/>
      <c r="BE25" s="20"/>
      <c r="BF25" s="21"/>
      <c r="BG25" s="20"/>
      <c r="BH25" s="21"/>
      <c r="BI25" s="59">
        <v>30.0</v>
      </c>
      <c r="BJ25" s="20"/>
      <c r="BK25" s="21"/>
      <c r="BL25" s="20"/>
      <c r="BM25" s="21"/>
      <c r="BN25" s="20">
        <v>30.0</v>
      </c>
      <c r="BO25" s="21"/>
      <c r="BP25" s="20"/>
      <c r="BQ25" s="42"/>
      <c r="BR25" s="42">
        <f t="shared" si="7"/>
        <v>180</v>
      </c>
      <c r="BS25" s="13">
        <v>16.0</v>
      </c>
      <c r="BT25" s="35">
        <f t="shared" si="8"/>
        <v>46</v>
      </c>
      <c r="BU25" s="13">
        <v>10.0</v>
      </c>
      <c r="BV25" s="35" t="s">
        <v>167</v>
      </c>
      <c r="BW25" s="13">
        <f>22+69</f>
        <v>91</v>
      </c>
      <c r="BX25" s="35">
        <v>23.0</v>
      </c>
      <c r="BY25" s="13">
        <f t="shared" si="27"/>
        <v>89</v>
      </c>
      <c r="BZ25" s="35">
        <f t="shared" si="28"/>
        <v>-66</v>
      </c>
      <c r="CA25" s="43">
        <f t="shared" si="29"/>
        <v>-187.034694</v>
      </c>
    </row>
    <row r="26">
      <c r="A26" s="10" t="s">
        <v>262</v>
      </c>
      <c r="B26" s="10"/>
      <c r="C26" s="52" t="s">
        <v>263</v>
      </c>
      <c r="D26" s="13" t="s">
        <v>75</v>
      </c>
      <c r="E26" s="33" t="s">
        <v>219</v>
      </c>
      <c r="F26" s="52" t="s">
        <v>264</v>
      </c>
      <c r="G26" s="33" t="s">
        <v>159</v>
      </c>
      <c r="H26" s="33" t="s">
        <v>265</v>
      </c>
      <c r="I26" s="44" t="s">
        <v>266</v>
      </c>
      <c r="J26" s="33" t="s">
        <v>222</v>
      </c>
      <c r="K26" s="13" t="s">
        <v>81</v>
      </c>
      <c r="L26" s="33" t="s">
        <v>267</v>
      </c>
      <c r="M26" s="33" t="s">
        <v>152</v>
      </c>
      <c r="N26" s="28">
        <v>44290.0</v>
      </c>
      <c r="O26" s="13" t="str">
        <f t="shared" si="14"/>
        <v>Intercomestibles 44290</v>
      </c>
      <c r="P26" s="13" t="s">
        <v>224</v>
      </c>
      <c r="Q26" s="29">
        <v>1.95</v>
      </c>
      <c r="R26" s="30"/>
      <c r="S26" s="31">
        <f t="shared" si="22"/>
        <v>2.145</v>
      </c>
      <c r="T26" s="31">
        <f t="shared" si="33"/>
        <v>2.810165</v>
      </c>
      <c r="U26" s="49">
        <f t="shared" si="24"/>
        <v>2.810165</v>
      </c>
      <c r="V26" s="50">
        <v>2.81</v>
      </c>
      <c r="W26" s="50">
        <f t="shared" si="34"/>
        <v>0.000165</v>
      </c>
      <c r="X26" s="53"/>
      <c r="Y26" s="13" t="s">
        <v>268</v>
      </c>
      <c r="Z26" s="34" t="str">
        <f>CONCATENATE('Alle Produkte - Gesamtsortiment'!A26, " ", 'Alle Produkte - Gesamtsortiment'!C26)</f>
        <v>D31 Wädi Bräu hell</v>
      </c>
      <c r="AA26" s="35" t="s">
        <v>86</v>
      </c>
      <c r="AB26" s="12" t="s">
        <v>269</v>
      </c>
      <c r="AC26" s="26" t="str">
        <f t="shared" si="16"/>
        <v>https://webshop.quartier-depot.ch/wp-content/uploads/quartier-produkt-24.png</v>
      </c>
      <c r="AD26" s="13" t="str">
        <f t="shared" si="17"/>
        <v>Wädi Bräu hell wird von Wädi-Brau-Huus AG produziert und von Intercomestibles geliefert. Es kommt aus Wädenswil, Zürich und trägt Knospe Zertifizierung</v>
      </c>
      <c r="AE26" s="54"/>
      <c r="AF26" s="54"/>
      <c r="AG26" s="55"/>
      <c r="AH26" s="54"/>
      <c r="AI26" s="54"/>
      <c r="AJ26" s="55"/>
      <c r="AK26" s="56"/>
      <c r="AL26" s="58">
        <v>20.0</v>
      </c>
      <c r="AM26" s="57">
        <v>20.0</v>
      </c>
      <c r="AN26" s="21"/>
      <c r="AO26" s="20"/>
      <c r="AP26" s="21"/>
      <c r="AQ26" s="20"/>
      <c r="AR26" s="21"/>
      <c r="AS26" s="20"/>
      <c r="AT26" s="21"/>
      <c r="AU26" s="20"/>
      <c r="AV26" s="21"/>
      <c r="AW26" s="20"/>
      <c r="AX26" s="58">
        <v>20.0</v>
      </c>
      <c r="AY26" s="20"/>
      <c r="AZ26" s="58">
        <v>80.0</v>
      </c>
      <c r="BA26" s="20"/>
      <c r="BB26" s="21"/>
      <c r="BC26" s="20"/>
      <c r="BD26" s="21"/>
      <c r="BE26" s="20">
        <v>100.0</v>
      </c>
      <c r="BF26" s="21"/>
      <c r="BG26" s="20"/>
      <c r="BH26" s="21"/>
      <c r="BI26" s="59">
        <v>40.0</v>
      </c>
      <c r="BJ26" s="20"/>
      <c r="BK26" s="21"/>
      <c r="BL26" s="20"/>
      <c r="BM26" s="21"/>
      <c r="BN26" s="20">
        <v>100.0</v>
      </c>
      <c r="BO26" s="21"/>
      <c r="BP26" s="20"/>
      <c r="BQ26" s="42"/>
      <c r="BR26" s="42">
        <f t="shared" si="7"/>
        <v>380</v>
      </c>
      <c r="BS26" s="63" t="s">
        <v>270</v>
      </c>
      <c r="BT26" s="35">
        <f t="shared" si="8"/>
        <v>88</v>
      </c>
      <c r="BU26" s="13">
        <v>10.0</v>
      </c>
      <c r="BV26" s="35" t="s">
        <v>167</v>
      </c>
      <c r="BW26" s="13">
        <f>102+64</f>
        <v>166</v>
      </c>
      <c r="BX26" s="35">
        <v>92.0</v>
      </c>
      <c r="BY26" s="13">
        <f t="shared" si="27"/>
        <v>214</v>
      </c>
      <c r="BZ26" s="35">
        <f t="shared" si="28"/>
        <v>-122</v>
      </c>
      <c r="CA26" s="43">
        <f t="shared" si="29"/>
        <v>-342.84013</v>
      </c>
    </row>
    <row r="27">
      <c r="A27" s="10" t="s">
        <v>271</v>
      </c>
      <c r="B27" s="10"/>
      <c r="C27" s="52" t="s">
        <v>272</v>
      </c>
      <c r="D27" s="13" t="s">
        <v>75</v>
      </c>
      <c r="E27" s="13" t="s">
        <v>219</v>
      </c>
      <c r="F27" s="52" t="s">
        <v>273</v>
      </c>
      <c r="G27" s="33" t="s">
        <v>159</v>
      </c>
      <c r="H27" s="33" t="s">
        <v>274</v>
      </c>
      <c r="I27" s="44" t="s">
        <v>275</v>
      </c>
      <c r="J27" s="33" t="s">
        <v>222</v>
      </c>
      <c r="K27" s="13" t="s">
        <v>81</v>
      </c>
      <c r="L27" s="33" t="s">
        <v>276</v>
      </c>
      <c r="M27" s="12" t="s">
        <v>164</v>
      </c>
      <c r="N27" s="28"/>
      <c r="O27" s="13" t="str">
        <f t="shared" si="14"/>
        <v>Intercomestibles </v>
      </c>
      <c r="P27" s="13" t="s">
        <v>224</v>
      </c>
      <c r="Q27" s="29">
        <v>3.38</v>
      </c>
      <c r="R27" s="30"/>
      <c r="S27" s="31">
        <f t="shared" si="22"/>
        <v>3.718</v>
      </c>
      <c r="T27" s="31">
        <f t="shared" ref="T27:T32" si="35">S27*1.077</f>
        <v>4.004286</v>
      </c>
      <c r="U27" s="49">
        <f t="shared" si="24"/>
        <v>4.004286</v>
      </c>
      <c r="V27" s="49">
        <f>U27</f>
        <v>4.004286</v>
      </c>
      <c r="W27" s="50">
        <f t="shared" si="34"/>
        <v>0</v>
      </c>
      <c r="X27" s="53"/>
      <c r="Y27" s="13" t="s">
        <v>277</v>
      </c>
      <c r="Z27" s="34" t="str">
        <f>CONCATENATE('Alle Produkte - Gesamtsortiment'!A27, " ", 'Alle Produkte - Gesamtsortiment'!C27)</f>
        <v>D32 Another Galaxy double dry</v>
      </c>
      <c r="AA27" s="35" t="s">
        <v>86</v>
      </c>
      <c r="AB27" s="12" t="s">
        <v>278</v>
      </c>
      <c r="AC27" s="26" t="str">
        <f t="shared" si="16"/>
        <v>https://webshop.quartier-depot.ch/wp-content/uploads/quartier-produkt-25.png</v>
      </c>
      <c r="AD27" s="13" t="str">
        <f t="shared" si="17"/>
        <v>Another Galaxy double dry wird von S&amp;A Brewing produziert und von Intercomestibles geliefert. Es kommt aus Kyburg, Zürich und trägt keine Zertifizierung</v>
      </c>
      <c r="AE27" s="54"/>
      <c r="AF27" s="54"/>
      <c r="AG27" s="55"/>
      <c r="AH27" s="54"/>
      <c r="AI27" s="54"/>
      <c r="AJ27" s="55"/>
      <c r="AK27" s="56"/>
      <c r="AL27" s="21"/>
      <c r="AM27" s="20"/>
      <c r="AN27" s="21"/>
      <c r="AO27" s="20"/>
      <c r="AP27" s="21"/>
      <c r="AQ27" s="20"/>
      <c r="AR27" s="21"/>
      <c r="AS27" s="20"/>
      <c r="AT27" s="21"/>
      <c r="AU27" s="20">
        <v>12.0</v>
      </c>
      <c r="AV27" s="21"/>
      <c r="AW27" s="20"/>
      <c r="AX27" s="58">
        <v>24.0</v>
      </c>
      <c r="AY27" s="20"/>
      <c r="AZ27" s="21"/>
      <c r="BA27" s="20"/>
      <c r="BB27" s="21"/>
      <c r="BC27" s="20"/>
      <c r="BD27" s="21"/>
      <c r="BE27" s="20">
        <v>12.0</v>
      </c>
      <c r="BF27" s="21"/>
      <c r="BG27" s="20"/>
      <c r="BH27" s="21"/>
      <c r="BI27" s="41"/>
      <c r="BJ27" s="20"/>
      <c r="BK27" s="21"/>
      <c r="BL27" s="20"/>
      <c r="BM27" s="21"/>
      <c r="BN27" s="20">
        <v>12.0</v>
      </c>
      <c r="BO27" s="21"/>
      <c r="BP27" s="20"/>
      <c r="BQ27" s="42"/>
      <c r="BR27" s="42">
        <f t="shared" si="7"/>
        <v>60</v>
      </c>
      <c r="BS27" s="13">
        <v>18.0</v>
      </c>
      <c r="BT27" s="35">
        <f t="shared" si="8"/>
        <v>30</v>
      </c>
      <c r="BU27" s="13">
        <v>10.0</v>
      </c>
      <c r="BV27" s="35" t="s">
        <v>167</v>
      </c>
      <c r="BW27" s="13">
        <v>27.0</v>
      </c>
      <c r="BX27" s="35">
        <v>20.0</v>
      </c>
      <c r="BY27" s="13">
        <f t="shared" si="27"/>
        <v>33</v>
      </c>
      <c r="BZ27" s="35">
        <f t="shared" si="28"/>
        <v>-13</v>
      </c>
      <c r="CA27" s="43">
        <f t="shared" si="29"/>
        <v>-52.055718</v>
      </c>
    </row>
    <row r="28">
      <c r="A28" s="10" t="s">
        <v>279</v>
      </c>
      <c r="B28" s="52"/>
      <c r="C28" s="52" t="s">
        <v>280</v>
      </c>
      <c r="D28" s="13" t="s">
        <v>75</v>
      </c>
      <c r="E28" s="33" t="s">
        <v>281</v>
      </c>
      <c r="F28" s="52" t="s">
        <v>280</v>
      </c>
      <c r="G28" s="33" t="s">
        <v>282</v>
      </c>
      <c r="H28" s="33" t="s">
        <v>283</v>
      </c>
      <c r="I28" s="44" t="s">
        <v>284</v>
      </c>
      <c r="J28" s="33" t="s">
        <v>285</v>
      </c>
      <c r="K28" s="13" t="s">
        <v>81</v>
      </c>
      <c r="L28" s="13" t="s">
        <v>286</v>
      </c>
      <c r="M28" s="33" t="s">
        <v>287</v>
      </c>
      <c r="N28" s="28">
        <v>1027718.0</v>
      </c>
      <c r="O28" s="13" t="str">
        <f t="shared" si="14"/>
        <v>Maria Bühler Weine 1027718</v>
      </c>
      <c r="P28" s="13" t="s">
        <v>224</v>
      </c>
      <c r="Q28" s="29">
        <v>10.5</v>
      </c>
      <c r="R28" s="30"/>
      <c r="S28" s="31">
        <f t="shared" si="22"/>
        <v>11.55</v>
      </c>
      <c r="T28" s="31">
        <f t="shared" si="35"/>
        <v>12.43935</v>
      </c>
      <c r="U28" s="49">
        <f t="shared" si="24"/>
        <v>12.43935</v>
      </c>
      <c r="V28" s="50">
        <v>13.4</v>
      </c>
      <c r="W28" s="50">
        <f t="shared" si="34"/>
        <v>-0.96065</v>
      </c>
      <c r="X28" s="53"/>
      <c r="Y28" s="13" t="s">
        <v>288</v>
      </c>
      <c r="Z28" s="34" t="str">
        <f>CONCATENATE('Alle Produkte - Gesamtsortiment'!A28, " ", 'Alle Produkte - Gesamtsortiment'!C28)</f>
        <v>D40 Weisswein La Colombe</v>
      </c>
      <c r="AA28" s="35" t="s">
        <v>86</v>
      </c>
      <c r="AB28" s="12" t="s">
        <v>289</v>
      </c>
      <c r="AC28" s="26" t="str">
        <f t="shared" si="16"/>
        <v>https://webshop.quartier-depot.ch/wp-content/uploads/quartier-produkt-26.png</v>
      </c>
      <c r="AD28" s="13" t="str">
        <f t="shared" si="17"/>
        <v>Weisswein La Colombe wird von Paccot Domaine La Colombe produziert und von Maria Bühler Weine geliefert. Es kommt aus Féchy, Waadt und trägt Demeter Zertifizierung</v>
      </c>
      <c r="AE28" s="54"/>
      <c r="AF28" s="54"/>
      <c r="AG28" s="55"/>
      <c r="AH28" s="54"/>
      <c r="AI28" s="54"/>
      <c r="AJ28" s="55"/>
      <c r="AK28" s="56"/>
      <c r="AL28" s="21"/>
      <c r="AM28" s="57">
        <v>12.0</v>
      </c>
      <c r="AN28" s="21"/>
      <c r="AO28" s="20"/>
      <c r="AP28" s="58">
        <v>6.0</v>
      </c>
      <c r="AQ28" s="20"/>
      <c r="AR28" s="21"/>
      <c r="AS28" s="20"/>
      <c r="AT28" s="21"/>
      <c r="AU28" s="20"/>
      <c r="AV28" s="21"/>
      <c r="AW28" s="57">
        <v>18.0</v>
      </c>
      <c r="AX28" s="21"/>
      <c r="AY28" s="20"/>
      <c r="AZ28" s="21"/>
      <c r="BA28" s="20"/>
      <c r="BB28" s="58">
        <v>18.0</v>
      </c>
      <c r="BC28" s="20"/>
      <c r="BD28" s="58">
        <v>18.0</v>
      </c>
      <c r="BE28" s="20"/>
      <c r="BF28" s="21"/>
      <c r="BG28" s="20"/>
      <c r="BH28" s="21"/>
      <c r="BI28" s="41"/>
      <c r="BJ28" s="20"/>
      <c r="BK28" s="21"/>
      <c r="BL28" s="20"/>
      <c r="BM28" s="21"/>
      <c r="BN28" s="20"/>
      <c r="BO28" s="21"/>
      <c r="BP28" s="20">
        <v>18.0</v>
      </c>
      <c r="BQ28" s="42"/>
      <c r="BR28" s="42">
        <f t="shared" si="7"/>
        <v>90</v>
      </c>
      <c r="BS28" s="13">
        <v>7.0</v>
      </c>
      <c r="BT28" s="35">
        <f t="shared" si="8"/>
        <v>7</v>
      </c>
      <c r="BU28" s="13">
        <v>6.0</v>
      </c>
      <c r="BV28" s="35" t="s">
        <v>167</v>
      </c>
      <c r="BW28" s="13">
        <f>16+30</f>
        <v>46</v>
      </c>
      <c r="BX28" s="35">
        <v>22.0</v>
      </c>
      <c r="BY28" s="13">
        <f t="shared" si="27"/>
        <v>44</v>
      </c>
      <c r="BZ28" s="35">
        <f t="shared" si="28"/>
        <v>-22</v>
      </c>
      <c r="CA28" s="43">
        <f t="shared" si="29"/>
        <v>-273.6657</v>
      </c>
    </row>
    <row r="29">
      <c r="A29" s="10" t="s">
        <v>290</v>
      </c>
      <c r="B29" s="52"/>
      <c r="C29" s="52" t="s">
        <v>291</v>
      </c>
      <c r="D29" s="13" t="s">
        <v>75</v>
      </c>
      <c r="E29" s="33" t="s">
        <v>281</v>
      </c>
      <c r="F29" s="52" t="s">
        <v>291</v>
      </c>
      <c r="G29" s="33" t="s">
        <v>282</v>
      </c>
      <c r="H29" s="33" t="s">
        <v>292</v>
      </c>
      <c r="I29" s="44" t="s">
        <v>293</v>
      </c>
      <c r="J29" s="33" t="s">
        <v>294</v>
      </c>
      <c r="K29" s="13" t="s">
        <v>295</v>
      </c>
      <c r="L29" s="33" t="s">
        <v>295</v>
      </c>
      <c r="M29" s="33" t="s">
        <v>296</v>
      </c>
      <c r="N29" s="28"/>
      <c r="O29" s="13" t="str">
        <f t="shared" si="14"/>
        <v>Maria Bühler Weine </v>
      </c>
      <c r="P29" s="13" t="s">
        <v>224</v>
      </c>
      <c r="Q29" s="29">
        <v>11.25</v>
      </c>
      <c r="R29" s="30"/>
      <c r="S29" s="31">
        <f t="shared" si="22"/>
        <v>12.375</v>
      </c>
      <c r="T29" s="31">
        <f t="shared" si="35"/>
        <v>13.327875</v>
      </c>
      <c r="U29" s="49">
        <f t="shared" si="24"/>
        <v>13.327875</v>
      </c>
      <c r="V29" s="50">
        <v>14.95</v>
      </c>
      <c r="W29" s="50">
        <f t="shared" si="34"/>
        <v>-1.622125</v>
      </c>
      <c r="X29" s="53"/>
      <c r="Y29" s="13" t="s">
        <v>297</v>
      </c>
      <c r="Z29" s="34" t="str">
        <f>CONCATENATE('Alle Produkte - Gesamtsortiment'!A29, " ", 'Alle Produkte - Gesamtsortiment'!C29)</f>
        <v>D41 Rotwein Saint Estève Grande Réserve</v>
      </c>
      <c r="AA29" s="35" t="s">
        <v>86</v>
      </c>
      <c r="AB29" s="12" t="s">
        <v>298</v>
      </c>
      <c r="AC29" s="26" t="str">
        <f t="shared" si="16"/>
        <v>https://webshop.quartier-depot.ch/wp-content/uploads/quartier-produkt-27.png</v>
      </c>
      <c r="AD29" s="13" t="str">
        <f t="shared" si="17"/>
        <v>Rotwein Saint Estève Grande Réserve wird von Marc Français produziert und von Maria Bühler Weine geliefert. Es kommt aus Frankreich und trägt EU-Bio Zertifizierung</v>
      </c>
      <c r="AE29" s="54"/>
      <c r="AF29" s="54"/>
      <c r="AG29" s="55"/>
      <c r="AH29" s="54"/>
      <c r="AI29" s="54"/>
      <c r="AJ29" s="55"/>
      <c r="AK29" s="56"/>
      <c r="AL29" s="21"/>
      <c r="AM29" s="20"/>
      <c r="AN29" s="21"/>
      <c r="AO29" s="20"/>
      <c r="AP29" s="21"/>
      <c r="AQ29" s="20"/>
      <c r="AR29" s="21"/>
      <c r="AS29" s="57">
        <v>12.0</v>
      </c>
      <c r="AT29" s="21"/>
      <c r="AU29" s="20"/>
      <c r="AV29" s="21"/>
      <c r="AW29" s="20"/>
      <c r="AX29" s="21"/>
      <c r="AY29" s="20"/>
      <c r="AZ29" s="21"/>
      <c r="BA29" s="20"/>
      <c r="BB29" s="21"/>
      <c r="BC29" s="20"/>
      <c r="BD29" s="58">
        <v>12.0</v>
      </c>
      <c r="BE29" s="20"/>
      <c r="BF29" s="21"/>
      <c r="BG29" s="20"/>
      <c r="BH29" s="21"/>
      <c r="BI29" s="41"/>
      <c r="BJ29" s="20"/>
      <c r="BK29" s="21"/>
      <c r="BL29" s="20"/>
      <c r="BM29" s="21"/>
      <c r="BN29" s="20"/>
      <c r="BO29" s="21"/>
      <c r="BP29" s="20"/>
      <c r="BQ29" s="42"/>
      <c r="BR29" s="42">
        <f t="shared" si="7"/>
        <v>24</v>
      </c>
      <c r="BS29" s="13">
        <v>7.0</v>
      </c>
      <c r="BT29" s="35">
        <f t="shared" si="8"/>
        <v>7</v>
      </c>
      <c r="BU29" s="13">
        <v>6.0</v>
      </c>
      <c r="BV29" s="35" t="s">
        <v>167</v>
      </c>
      <c r="BW29" s="13">
        <v>5.0</v>
      </c>
      <c r="BX29" s="35">
        <v>13.0</v>
      </c>
      <c r="BY29" s="13">
        <f t="shared" si="27"/>
        <v>19</v>
      </c>
      <c r="BZ29" s="35">
        <f t="shared" si="28"/>
        <v>-6</v>
      </c>
      <c r="CA29" s="43">
        <f t="shared" si="29"/>
        <v>-79.96725</v>
      </c>
    </row>
    <row r="30">
      <c r="A30" s="10" t="s">
        <v>299</v>
      </c>
      <c r="B30" s="52"/>
      <c r="C30" s="52" t="s">
        <v>300</v>
      </c>
      <c r="D30" s="13" t="s">
        <v>75</v>
      </c>
      <c r="E30" s="33" t="s">
        <v>281</v>
      </c>
      <c r="F30" s="52" t="s">
        <v>300</v>
      </c>
      <c r="G30" s="33" t="s">
        <v>282</v>
      </c>
      <c r="H30" s="33" t="s">
        <v>301</v>
      </c>
      <c r="I30" s="44" t="s">
        <v>302</v>
      </c>
      <c r="J30" s="33" t="s">
        <v>294</v>
      </c>
      <c r="K30" s="13" t="s">
        <v>303</v>
      </c>
      <c r="L30" s="33" t="s">
        <v>303</v>
      </c>
      <c r="M30" s="33" t="s">
        <v>287</v>
      </c>
      <c r="N30" s="28">
        <v>8083718.0</v>
      </c>
      <c r="O30" s="13" t="str">
        <f t="shared" si="14"/>
        <v>Maria Bühler Weine 8083718</v>
      </c>
      <c r="P30" s="13" t="s">
        <v>224</v>
      </c>
      <c r="Q30" s="29">
        <v>7.4</v>
      </c>
      <c r="R30" s="30"/>
      <c r="S30" s="31">
        <f t="shared" si="22"/>
        <v>8.14</v>
      </c>
      <c r="T30" s="31">
        <f t="shared" si="35"/>
        <v>8.76678</v>
      </c>
      <c r="U30" s="49">
        <f t="shared" si="24"/>
        <v>8.76678</v>
      </c>
      <c r="V30" s="50">
        <v>9.45</v>
      </c>
      <c r="W30" s="50">
        <f t="shared" si="34"/>
        <v>-0.68322</v>
      </c>
      <c r="X30" s="53"/>
      <c r="Y30" s="13" t="s">
        <v>304</v>
      </c>
      <c r="Z30" s="34" t="str">
        <f>CONCATENATE('Alle Produkte - Gesamtsortiment'!A30, " ", 'Alle Produkte - Gesamtsortiment'!C30)</f>
        <v>D42 Rotwein Mundo de Yuntero Tinto</v>
      </c>
      <c r="AA30" s="35" t="s">
        <v>86</v>
      </c>
      <c r="AB30" s="12" t="s">
        <v>305</v>
      </c>
      <c r="AC30" s="26" t="str">
        <f t="shared" si="16"/>
        <v>https://webshop.quartier-depot.ch/wp-content/uploads/quartier-produkt-28.png</v>
      </c>
      <c r="AD30" s="13" t="str">
        <f t="shared" si="17"/>
        <v>Rotwein Mundo de Yuntero Tinto wird von Bodegas Yuntero produziert und von Maria Bühler Weine geliefert. Es kommt aus Spanien und trägt Demeter Zertifizierung</v>
      </c>
      <c r="AE30" s="54"/>
      <c r="AF30" s="54"/>
      <c r="AG30" s="55"/>
      <c r="AH30" s="54"/>
      <c r="AI30" s="54"/>
      <c r="AJ30" s="55"/>
      <c r="AK30" s="56"/>
      <c r="AL30" s="21"/>
      <c r="AM30" s="57">
        <v>12.0</v>
      </c>
      <c r="AN30" s="21"/>
      <c r="AO30" s="20"/>
      <c r="AP30" s="58">
        <v>6.0</v>
      </c>
      <c r="AQ30" s="20"/>
      <c r="AR30" s="21"/>
      <c r="AS30" s="57">
        <v>12.0</v>
      </c>
      <c r="AT30" s="21"/>
      <c r="AU30" s="57">
        <v>60.0</v>
      </c>
      <c r="AV30" s="21"/>
      <c r="AW30" s="20"/>
      <c r="AX30" s="21"/>
      <c r="AY30" s="20"/>
      <c r="AZ30" s="21"/>
      <c r="BA30" s="20"/>
      <c r="BB30" s="21"/>
      <c r="BC30" s="20"/>
      <c r="BD30" s="21"/>
      <c r="BE30" s="20"/>
      <c r="BF30" s="21"/>
      <c r="BG30" s="20"/>
      <c r="BH30" s="21"/>
      <c r="BI30" s="41"/>
      <c r="BJ30" s="20"/>
      <c r="BK30" s="21"/>
      <c r="BL30" s="20"/>
      <c r="BM30" s="21"/>
      <c r="BN30" s="20"/>
      <c r="BO30" s="21"/>
      <c r="BP30" s="20"/>
      <c r="BQ30" s="42"/>
      <c r="BR30" s="42">
        <f t="shared" si="7"/>
        <v>90</v>
      </c>
      <c r="BS30" s="13">
        <v>10.0</v>
      </c>
      <c r="BT30" s="35">
        <f t="shared" si="8"/>
        <v>10</v>
      </c>
      <c r="BU30" s="13">
        <v>6.0</v>
      </c>
      <c r="BV30" s="35" t="s">
        <v>167</v>
      </c>
      <c r="BW30" s="13">
        <f>20+36</f>
        <v>56</v>
      </c>
      <c r="BX30" s="35">
        <v>18.0</v>
      </c>
      <c r="BY30" s="13">
        <f t="shared" si="27"/>
        <v>34</v>
      </c>
      <c r="BZ30" s="35">
        <f t="shared" si="28"/>
        <v>-16</v>
      </c>
      <c r="CA30" s="43">
        <f t="shared" si="29"/>
        <v>-140.26848</v>
      </c>
    </row>
    <row r="31">
      <c r="A31" s="10" t="s">
        <v>306</v>
      </c>
      <c r="B31" s="10"/>
      <c r="C31" s="52" t="s">
        <v>307</v>
      </c>
      <c r="D31" s="13" t="s">
        <v>75</v>
      </c>
      <c r="E31" s="33" t="s">
        <v>281</v>
      </c>
      <c r="F31" s="52" t="s">
        <v>308</v>
      </c>
      <c r="G31" s="13" t="s">
        <v>103</v>
      </c>
      <c r="H31" s="33" t="s">
        <v>309</v>
      </c>
      <c r="I31" s="44" t="s">
        <v>310</v>
      </c>
      <c r="J31" s="33" t="s">
        <v>294</v>
      </c>
      <c r="K31" s="13" t="s">
        <v>311</v>
      </c>
      <c r="L31" s="33" t="s">
        <v>311</v>
      </c>
      <c r="M31" s="33" t="s">
        <v>312</v>
      </c>
      <c r="N31" s="64">
        <v>473731.0</v>
      </c>
      <c r="O31" s="13" t="str">
        <f t="shared" si="14"/>
        <v>Biopartner 473731</v>
      </c>
      <c r="P31" s="13" t="s">
        <v>224</v>
      </c>
      <c r="Q31" s="29">
        <v>8.87</v>
      </c>
      <c r="R31" s="30"/>
      <c r="S31" s="31">
        <f t="shared" si="22"/>
        <v>9.757</v>
      </c>
      <c r="T31" s="31">
        <f t="shared" si="35"/>
        <v>10.508289</v>
      </c>
      <c r="U31" s="49">
        <f t="shared" si="24"/>
        <v>10.508289</v>
      </c>
      <c r="V31" s="50">
        <v>14.95</v>
      </c>
      <c r="W31" s="50">
        <f t="shared" si="34"/>
        <v>-4.441711</v>
      </c>
      <c r="X31" s="53"/>
      <c r="Y31" s="13" t="s">
        <v>313</v>
      </c>
      <c r="Z31" s="34" t="str">
        <f>CONCATENATE('Alle Produkte - Gesamtsortiment'!A31, " ", 'Alle Produkte - Gesamtsortiment'!C31)</f>
        <v>D43 Sgàjo Prosecco</v>
      </c>
      <c r="AA31" s="35" t="s">
        <v>86</v>
      </c>
      <c r="AB31" s="12" t="s">
        <v>314</v>
      </c>
      <c r="AC31" s="26" t="str">
        <f t="shared" si="16"/>
        <v>https://webshop.quartier-depot.ch/wp-content/uploads/quartier-produkt-29.png</v>
      </c>
      <c r="AD31" s="13" t="str">
        <f t="shared" si="17"/>
        <v>Sgàjo Prosecco wird von Perlage Winery produziert und von Biopartner geliefert. Es kommt aus Italien und trägt Demeter, Vegan Zertifizierung</v>
      </c>
      <c r="AE31" s="54"/>
      <c r="AF31" s="54"/>
      <c r="AG31" s="55"/>
      <c r="AH31" s="54"/>
      <c r="AI31" s="54"/>
      <c r="AJ31" s="55"/>
      <c r="AK31" s="56"/>
      <c r="AL31" s="21"/>
      <c r="AM31" s="57">
        <v>6.0</v>
      </c>
      <c r="AN31" s="21"/>
      <c r="AO31" s="20"/>
      <c r="AP31" s="58">
        <v>6.0</v>
      </c>
      <c r="AQ31" s="20"/>
      <c r="AR31" s="21"/>
      <c r="AS31" s="20"/>
      <c r="AT31" s="21"/>
      <c r="AU31" s="20"/>
      <c r="AV31" s="21"/>
      <c r="AW31" s="20"/>
      <c r="AX31" s="57">
        <v>12.0</v>
      </c>
      <c r="AY31" s="20"/>
      <c r="AZ31" s="21"/>
      <c r="BA31" s="20"/>
      <c r="BB31" s="21"/>
      <c r="BC31" s="20"/>
      <c r="BD31" s="58">
        <v>18.0</v>
      </c>
      <c r="BE31" s="20"/>
      <c r="BF31" s="21"/>
      <c r="BG31" s="20"/>
      <c r="BH31" s="21"/>
      <c r="BI31" s="41"/>
      <c r="BJ31" s="20"/>
      <c r="BK31" s="21"/>
      <c r="BL31" s="20">
        <v>12.0</v>
      </c>
      <c r="BM31" s="21"/>
      <c r="BN31" s="20"/>
      <c r="BO31" s="21"/>
      <c r="BP31" s="20"/>
      <c r="BQ31" s="42"/>
      <c r="BR31" s="42">
        <f t="shared" si="7"/>
        <v>54</v>
      </c>
      <c r="BS31" s="13">
        <v>22.0</v>
      </c>
      <c r="BT31" s="35">
        <f t="shared" si="8"/>
        <v>22</v>
      </c>
      <c r="BU31" s="13">
        <v>6.0</v>
      </c>
      <c r="BV31" s="35" t="s">
        <v>167</v>
      </c>
      <c r="BW31" s="13">
        <f>10+13</f>
        <v>23</v>
      </c>
      <c r="BX31" s="35">
        <v>18.0</v>
      </c>
      <c r="BY31" s="13">
        <f t="shared" si="27"/>
        <v>31</v>
      </c>
      <c r="BZ31" s="35">
        <f t="shared" si="28"/>
        <v>-13</v>
      </c>
      <c r="CA31" s="43">
        <f t="shared" si="29"/>
        <v>-136.607757</v>
      </c>
    </row>
    <row r="32">
      <c r="A32" s="10" t="s">
        <v>315</v>
      </c>
      <c r="B32" s="52"/>
      <c r="C32" s="52" t="s">
        <v>316</v>
      </c>
      <c r="D32" s="13" t="s">
        <v>75</v>
      </c>
      <c r="E32" s="33" t="s">
        <v>281</v>
      </c>
      <c r="F32" s="52" t="s">
        <v>317</v>
      </c>
      <c r="G32" s="33" t="s">
        <v>282</v>
      </c>
      <c r="H32" s="33" t="s">
        <v>318</v>
      </c>
      <c r="I32" s="44" t="s">
        <v>319</v>
      </c>
      <c r="J32" s="33" t="s">
        <v>294</v>
      </c>
      <c r="K32" s="13" t="s">
        <v>295</v>
      </c>
      <c r="L32" s="33" t="s">
        <v>295</v>
      </c>
      <c r="M32" s="33" t="s">
        <v>296</v>
      </c>
      <c r="N32" s="28">
        <v>4087718.0</v>
      </c>
      <c r="O32" s="13" t="str">
        <f t="shared" si="14"/>
        <v>Maria Bühler Weine 4087718</v>
      </c>
      <c r="P32" s="13" t="s">
        <v>224</v>
      </c>
      <c r="Q32" s="29">
        <v>9.8</v>
      </c>
      <c r="R32" s="30"/>
      <c r="S32" s="31">
        <f t="shared" si="22"/>
        <v>10.78</v>
      </c>
      <c r="T32" s="31">
        <f t="shared" si="35"/>
        <v>11.61006</v>
      </c>
      <c r="U32" s="49">
        <f t="shared" si="24"/>
        <v>11.61006</v>
      </c>
      <c r="V32" s="50">
        <v>12.5</v>
      </c>
      <c r="W32" s="50">
        <f t="shared" si="34"/>
        <v>-0.88994</v>
      </c>
      <c r="X32" s="53"/>
      <c r="Y32" s="13" t="s">
        <v>320</v>
      </c>
      <c r="Z32" s="34" t="str">
        <f>CONCATENATE('Alle Produkte - Gesamtsortiment'!A32, " ", 'Alle Produkte - Gesamtsortiment'!C32)</f>
        <v>D44 Rosé - Château Saint Estève</v>
      </c>
      <c r="AA32" s="35" t="s">
        <v>86</v>
      </c>
      <c r="AB32" s="12" t="s">
        <v>321</v>
      </c>
      <c r="AC32" s="26" t="str">
        <f t="shared" si="16"/>
        <v>https://webshop.quartier-depot.ch/wp-content/uploads/quartier-produkt-30.png</v>
      </c>
      <c r="AD32" s="13" t="str">
        <f t="shared" si="17"/>
        <v>Rosé - Château Saint Estève wird von Château Saint Estève d'Uchaux produziert und von Maria Bühler Weine geliefert. Es kommt aus Frankreich und trägt EU-Bio Zertifizierung</v>
      </c>
      <c r="AE32" s="54"/>
      <c r="AF32" s="54"/>
      <c r="AG32" s="55"/>
      <c r="AH32" s="54"/>
      <c r="AI32" s="54"/>
      <c r="AJ32" s="55"/>
      <c r="AK32" s="56"/>
      <c r="AL32" s="21"/>
      <c r="AM32" s="57">
        <v>6.0</v>
      </c>
      <c r="AN32" s="21"/>
      <c r="AO32" s="20"/>
      <c r="AP32" s="21"/>
      <c r="AQ32" s="20"/>
      <c r="AR32" s="21"/>
      <c r="AS32" s="20"/>
      <c r="AT32" s="21"/>
      <c r="AU32" s="20"/>
      <c r="AV32" s="21"/>
      <c r="AW32" s="20"/>
      <c r="AX32" s="21"/>
      <c r="AY32" s="20"/>
      <c r="AZ32" s="21"/>
      <c r="BA32" s="20"/>
      <c r="BB32" s="21"/>
      <c r="BC32" s="20"/>
      <c r="BD32" s="58">
        <v>18.0</v>
      </c>
      <c r="BE32" s="20"/>
      <c r="BF32" s="21"/>
      <c r="BG32" s="20"/>
      <c r="BH32" s="21"/>
      <c r="BI32" s="41"/>
      <c r="BJ32" s="20"/>
      <c r="BK32" s="21"/>
      <c r="BL32" s="20"/>
      <c r="BM32" s="21"/>
      <c r="BN32" s="20"/>
      <c r="BO32" s="21"/>
      <c r="BP32" s="20"/>
      <c r="BQ32" s="42"/>
      <c r="BR32" s="42">
        <f t="shared" si="7"/>
        <v>24</v>
      </c>
      <c r="BS32" s="13">
        <v>21.0</v>
      </c>
      <c r="BT32" s="35">
        <f t="shared" si="8"/>
        <v>21</v>
      </c>
      <c r="BU32" s="13">
        <v>6.0</v>
      </c>
      <c r="BV32" s="35" t="s">
        <v>167</v>
      </c>
      <c r="BW32" s="13">
        <v>5.0</v>
      </c>
      <c r="BX32" s="35">
        <v>25.0</v>
      </c>
      <c r="BY32" s="13">
        <f t="shared" si="27"/>
        <v>19</v>
      </c>
      <c r="BZ32" s="35">
        <f t="shared" si="28"/>
        <v>6</v>
      </c>
      <c r="CA32" s="43">
        <f t="shared" si="29"/>
        <v>69.66036</v>
      </c>
    </row>
    <row r="33">
      <c r="A33" s="52" t="s">
        <v>322</v>
      </c>
      <c r="B33" s="10"/>
      <c r="C33" s="52" t="s">
        <v>323</v>
      </c>
      <c r="D33" s="13" t="s">
        <v>75</v>
      </c>
      <c r="E33" s="33" t="s">
        <v>324</v>
      </c>
      <c r="F33" s="52" t="s">
        <v>323</v>
      </c>
      <c r="G33" s="13" t="s">
        <v>114</v>
      </c>
      <c r="H33" s="33" t="s">
        <v>325</v>
      </c>
      <c r="I33" s="44" t="s">
        <v>326</v>
      </c>
      <c r="J33" s="33"/>
      <c r="K33" s="12" t="s">
        <v>81</v>
      </c>
      <c r="L33" s="13" t="s">
        <v>327</v>
      </c>
      <c r="M33" s="33" t="s">
        <v>152</v>
      </c>
      <c r="N33" s="28">
        <v>21244.0</v>
      </c>
      <c r="O33" s="13" t="str">
        <f t="shared" si="14"/>
        <v>Picobio 21244</v>
      </c>
      <c r="P33" s="13" t="s">
        <v>84</v>
      </c>
      <c r="Q33" s="29">
        <v>1.87</v>
      </c>
      <c r="R33" s="31"/>
      <c r="S33" s="31">
        <f t="shared" si="22"/>
        <v>2.057</v>
      </c>
      <c r="T33" s="31">
        <f t="shared" ref="T33:T34" si="36">S33*$T$1</f>
        <v>2.108425</v>
      </c>
      <c r="U33" s="49">
        <f t="shared" si="24"/>
        <v>2.108425</v>
      </c>
      <c r="V33" s="50">
        <v>2.1</v>
      </c>
      <c r="W33" s="50">
        <f t="shared" si="34"/>
        <v>0.008425</v>
      </c>
      <c r="X33" s="12"/>
      <c r="Y33" s="13" t="s">
        <v>328</v>
      </c>
      <c r="Z33" s="34" t="str">
        <f>CONCATENATE('Alle Produkte - Gesamtsortiment'!A33, " ", 'Alle Produkte - Gesamtsortiment'!C33)</f>
        <v>E10 Vollmilch</v>
      </c>
      <c r="AA33" s="35" t="s">
        <v>86</v>
      </c>
      <c r="AB33" s="12" t="s">
        <v>329</v>
      </c>
      <c r="AC33" s="26" t="str">
        <f t="shared" si="16"/>
        <v>https://webshop.quartier-depot.ch/wp-content/uploads/quartier-produkt-31.png</v>
      </c>
      <c r="AD33" s="13" t="str">
        <f t="shared" si="17"/>
        <v>Vollmilch wird von Höhn Hirzel produziert und von Picobio geliefert. Es kommt aus Hirzel, Zürich und trägt Knospe Zertifizierung</v>
      </c>
      <c r="AE33" s="54">
        <v>1.9</v>
      </c>
      <c r="AF33" s="54">
        <f>U33-AE33</f>
        <v>0.208425</v>
      </c>
      <c r="AG33" s="55">
        <f>U33/AE33</f>
        <v>1.109697368</v>
      </c>
      <c r="AH33" s="54">
        <v>2.5</v>
      </c>
      <c r="AI33" s="54">
        <f t="shared" ref="AI33:AI34" si="37">U33-AH33</f>
        <v>-0.391575</v>
      </c>
      <c r="AJ33" s="55">
        <f t="shared" ref="AJ33:AJ34" si="38">U33/AH33</f>
        <v>0.84337</v>
      </c>
      <c r="AK33" s="65"/>
      <c r="AL33" s="66"/>
      <c r="AM33" s="58">
        <v>30.0</v>
      </c>
      <c r="AN33" s="58">
        <v>32.0</v>
      </c>
      <c r="AO33" s="57">
        <v>34.0</v>
      </c>
      <c r="AP33" s="58">
        <v>40.0</v>
      </c>
      <c r="AQ33" s="57">
        <v>37.0</v>
      </c>
      <c r="AR33" s="58">
        <v>18.0</v>
      </c>
      <c r="AS33" s="57">
        <v>20.0</v>
      </c>
      <c r="AT33" s="58">
        <v>34.0</v>
      </c>
      <c r="AU33" s="57">
        <v>33.0</v>
      </c>
      <c r="AV33" s="58">
        <v>34.0</v>
      </c>
      <c r="AW33" s="57">
        <v>37.0</v>
      </c>
      <c r="AX33" s="57">
        <v>37.0</v>
      </c>
      <c r="AY33" s="20"/>
      <c r="AZ33" s="58">
        <v>36.0</v>
      </c>
      <c r="BA33" s="57">
        <v>32.0</v>
      </c>
      <c r="BB33" s="58">
        <v>36.0</v>
      </c>
      <c r="BC33" s="20">
        <v>37.0</v>
      </c>
      <c r="BD33" s="58">
        <v>36.0</v>
      </c>
      <c r="BE33" s="20"/>
      <c r="BF33" s="21">
        <v>34.0</v>
      </c>
      <c r="BG33" s="20"/>
      <c r="BH33" s="21">
        <v>33.0</v>
      </c>
      <c r="BI33" s="41"/>
      <c r="BJ33" s="20">
        <v>30.0</v>
      </c>
      <c r="BK33" s="21">
        <v>34.0</v>
      </c>
      <c r="BL33" s="20">
        <v>33.0</v>
      </c>
      <c r="BM33" s="21">
        <v>33.0</v>
      </c>
      <c r="BN33" s="20">
        <v>32.0</v>
      </c>
      <c r="BO33" s="21">
        <v>18.0</v>
      </c>
      <c r="BP33" s="20">
        <v>19.0</v>
      </c>
      <c r="BQ33" s="42"/>
      <c r="BR33" s="42">
        <f t="shared" si="7"/>
        <v>829</v>
      </c>
      <c r="BS33" s="13"/>
      <c r="BT33" s="35">
        <f t="shared" si="8"/>
        <v>32</v>
      </c>
      <c r="BU33" s="13"/>
      <c r="BV33" s="20" t="s">
        <v>88</v>
      </c>
      <c r="BW33" s="13">
        <f>6+620</f>
        <v>626</v>
      </c>
      <c r="BX33" s="35">
        <v>0.0</v>
      </c>
      <c r="BY33" s="13">
        <f t="shared" si="27"/>
        <v>203</v>
      </c>
      <c r="BZ33" s="35">
        <f t="shared" si="28"/>
        <v>-203</v>
      </c>
      <c r="CA33" s="43">
        <f t="shared" si="29"/>
        <v>-428.010275</v>
      </c>
    </row>
    <row r="34">
      <c r="A34" s="10" t="s">
        <v>330</v>
      </c>
      <c r="B34" s="10"/>
      <c r="C34" s="10" t="s">
        <v>331</v>
      </c>
      <c r="D34" s="13" t="s">
        <v>75</v>
      </c>
      <c r="E34" s="33" t="s">
        <v>324</v>
      </c>
      <c r="F34" s="10" t="s">
        <v>331</v>
      </c>
      <c r="G34" s="13" t="s">
        <v>103</v>
      </c>
      <c r="H34" s="12" t="s">
        <v>332</v>
      </c>
      <c r="I34" s="26" t="s">
        <v>333</v>
      </c>
      <c r="J34" s="12" t="s">
        <v>334</v>
      </c>
      <c r="K34" s="12" t="s">
        <v>81</v>
      </c>
      <c r="L34" s="13" t="s">
        <v>335</v>
      </c>
      <c r="M34" s="33" t="s">
        <v>152</v>
      </c>
      <c r="N34" s="28">
        <v>1701.0</v>
      </c>
      <c r="O34" s="13" t="str">
        <f t="shared" si="14"/>
        <v>Biopartner 1701</v>
      </c>
      <c r="P34" s="13" t="s">
        <v>84</v>
      </c>
      <c r="Q34" s="29">
        <v>1.73</v>
      </c>
      <c r="R34" s="31"/>
      <c r="S34" s="31">
        <f t="shared" si="22"/>
        <v>1.903</v>
      </c>
      <c r="T34" s="31">
        <f t="shared" si="36"/>
        <v>1.950575</v>
      </c>
      <c r="U34" s="49">
        <f t="shared" si="24"/>
        <v>1.950575</v>
      </c>
      <c r="V34" s="32">
        <v>2.15</v>
      </c>
      <c r="W34" s="32">
        <f t="shared" si="34"/>
        <v>-0.199425</v>
      </c>
      <c r="X34" s="12"/>
      <c r="Y34" s="13" t="s">
        <v>336</v>
      </c>
      <c r="Z34" s="34" t="str">
        <f>CONCATENATE('Alle Produkte - Gesamtsortiment'!A34, " ", 'Alle Produkte - Gesamtsortiment'!C34)</f>
        <v>E11 Milch Drink</v>
      </c>
      <c r="AA34" s="35" t="s">
        <v>86</v>
      </c>
      <c r="AB34" s="12" t="s">
        <v>337</v>
      </c>
      <c r="AC34" s="26" t="str">
        <f t="shared" si="16"/>
        <v>https://webshop.quartier-depot.ch/wp-content/uploads/quartier-produkt-32.png</v>
      </c>
      <c r="AD34" s="13" t="str">
        <f t="shared" si="17"/>
        <v>Milch Drink wird von Biomilk produziert und von Biopartner geliefert. Es kommt aus Worb, Bern und trägt Knospe Zertifizierung</v>
      </c>
      <c r="AE34" s="36"/>
      <c r="AF34" s="67"/>
      <c r="AG34" s="55"/>
      <c r="AH34" s="36">
        <v>2.75</v>
      </c>
      <c r="AI34" s="54">
        <f t="shared" si="37"/>
        <v>-0.799425</v>
      </c>
      <c r="AJ34" s="55">
        <f t="shared" si="38"/>
        <v>0.7093</v>
      </c>
      <c r="AK34" s="56"/>
      <c r="AL34" s="21"/>
      <c r="AM34" s="57">
        <v>8.0</v>
      </c>
      <c r="AN34" s="58">
        <v>10.0</v>
      </c>
      <c r="AO34" s="57">
        <v>10.0</v>
      </c>
      <c r="AP34" s="58">
        <v>10.0</v>
      </c>
      <c r="AQ34" s="57">
        <v>4.0</v>
      </c>
      <c r="AR34" s="58">
        <v>3.0</v>
      </c>
      <c r="AS34" s="57">
        <v>4.0</v>
      </c>
      <c r="AT34" s="58">
        <v>14.0</v>
      </c>
      <c r="AU34" s="57">
        <v>13.0</v>
      </c>
      <c r="AV34" s="58">
        <v>13.0</v>
      </c>
      <c r="AW34" s="58">
        <v>10.0</v>
      </c>
      <c r="AX34" s="21"/>
      <c r="AY34" s="57">
        <v>13.0</v>
      </c>
      <c r="AZ34" s="58">
        <v>12.0</v>
      </c>
      <c r="BA34" s="57">
        <v>6.0</v>
      </c>
      <c r="BB34" s="58">
        <v>24.0</v>
      </c>
      <c r="BC34" s="20">
        <v>13.0</v>
      </c>
      <c r="BD34" s="58">
        <v>7.0</v>
      </c>
      <c r="BE34" s="20">
        <v>10.0</v>
      </c>
      <c r="BF34" s="21">
        <v>9.0</v>
      </c>
      <c r="BG34" s="20"/>
      <c r="BH34" s="21">
        <v>7.0</v>
      </c>
      <c r="BI34" s="41"/>
      <c r="BJ34" s="20">
        <v>5.0</v>
      </c>
      <c r="BK34" s="21">
        <v>8.0</v>
      </c>
      <c r="BL34" s="20">
        <v>7.0</v>
      </c>
      <c r="BM34" s="21">
        <v>7.0</v>
      </c>
      <c r="BN34" s="20">
        <v>7.0</v>
      </c>
      <c r="BO34" s="21">
        <v>4.0</v>
      </c>
      <c r="BP34" s="20">
        <v>4.0</v>
      </c>
      <c r="BQ34" s="42"/>
      <c r="BR34" s="42">
        <f t="shared" si="7"/>
        <v>242</v>
      </c>
      <c r="BS34" s="13"/>
      <c r="BT34" s="35">
        <f t="shared" si="8"/>
        <v>7</v>
      </c>
      <c r="BU34" s="13"/>
      <c r="BV34" s="20" t="s">
        <v>88</v>
      </c>
      <c r="BW34" s="13">
        <f>14+85+79</f>
        <v>178</v>
      </c>
      <c r="BX34" s="35">
        <v>0.0</v>
      </c>
      <c r="BY34" s="13">
        <f t="shared" si="27"/>
        <v>64</v>
      </c>
      <c r="BZ34" s="35">
        <f t="shared" si="28"/>
        <v>-64</v>
      </c>
      <c r="CA34" s="43">
        <f t="shared" si="29"/>
        <v>-124.8368</v>
      </c>
    </row>
    <row r="35">
      <c r="A35" s="52" t="s">
        <v>338</v>
      </c>
      <c r="B35" s="10"/>
      <c r="C35" s="52" t="s">
        <v>339</v>
      </c>
      <c r="D35" s="13" t="s">
        <v>75</v>
      </c>
      <c r="E35" s="33" t="s">
        <v>324</v>
      </c>
      <c r="F35" s="52" t="s">
        <v>339</v>
      </c>
      <c r="G35" s="13" t="s">
        <v>103</v>
      </c>
      <c r="H35" s="33" t="s">
        <v>340</v>
      </c>
      <c r="I35" s="44" t="s">
        <v>341</v>
      </c>
      <c r="J35" s="13" t="s">
        <v>342</v>
      </c>
      <c r="K35" s="12" t="s">
        <v>81</v>
      </c>
      <c r="L35" s="13" t="s">
        <v>343</v>
      </c>
      <c r="M35" s="33" t="s">
        <v>287</v>
      </c>
      <c r="N35" s="28">
        <v>1920.0</v>
      </c>
      <c r="O35" s="13" t="str">
        <f t="shared" si="14"/>
        <v>Biopartner 1920</v>
      </c>
      <c r="P35" s="13" t="s">
        <v>84</v>
      </c>
      <c r="Q35" s="68">
        <v>2.1</v>
      </c>
      <c r="R35" s="31"/>
      <c r="S35" s="31">
        <f t="shared" si="22"/>
        <v>2.31</v>
      </c>
      <c r="T35" s="31">
        <f>S35*$T$1+0.5</f>
        <v>2.86775</v>
      </c>
      <c r="U35" s="49">
        <f>T35+0.5</f>
        <v>3.36775</v>
      </c>
      <c r="V35" s="50">
        <v>2.95</v>
      </c>
      <c r="W35" s="50">
        <f t="shared" si="34"/>
        <v>0.41775</v>
      </c>
      <c r="X35" s="12"/>
      <c r="Y35" s="13" t="s">
        <v>344</v>
      </c>
      <c r="Z35" s="34" t="str">
        <f>CONCATENATE('Alle Produkte - Gesamtsortiment'!A35, " ", 'Alle Produkte - Gesamtsortiment'!C35)</f>
        <v>E12 Nature Joghurt</v>
      </c>
      <c r="AA35" s="35" t="s">
        <v>86</v>
      </c>
      <c r="AB35" s="12" t="s">
        <v>345</v>
      </c>
      <c r="AC35" s="26" t="str">
        <f t="shared" si="16"/>
        <v>https://webshop.quartier-depot.ch/wp-content/uploads/quartier-produkt-33.png</v>
      </c>
      <c r="AD35" s="13" t="str">
        <f t="shared" si="17"/>
        <v>Nature Joghurt wird von Sennerei Bachtel produziert und von Biopartner geliefert. Es kommt aus Wernetshausen, Zürich und trägt Demeter Zertifizierung</v>
      </c>
      <c r="AE35" s="36"/>
      <c r="AF35" s="67"/>
      <c r="AG35" s="55"/>
      <c r="AH35" s="36"/>
      <c r="AI35" s="67"/>
      <c r="AJ35" s="55"/>
      <c r="AK35" s="56"/>
      <c r="AL35" s="21"/>
      <c r="AM35" s="57">
        <v>16.0</v>
      </c>
      <c r="AN35" s="58">
        <v>15.0</v>
      </c>
      <c r="AO35" s="57">
        <v>17.0</v>
      </c>
      <c r="AP35" s="58">
        <v>17.0</v>
      </c>
      <c r="AQ35" s="57">
        <v>12.0</v>
      </c>
      <c r="AR35" s="58">
        <v>2.0</v>
      </c>
      <c r="AS35" s="57">
        <v>4.0</v>
      </c>
      <c r="AT35" s="58">
        <v>16.0</v>
      </c>
      <c r="AU35" s="57">
        <v>16.0</v>
      </c>
      <c r="AV35" s="21"/>
      <c r="AW35" s="58">
        <v>18.0</v>
      </c>
      <c r="AX35" s="57">
        <v>18.0</v>
      </c>
      <c r="AY35" s="20"/>
      <c r="AZ35" s="58">
        <v>12.0</v>
      </c>
      <c r="BA35" s="57">
        <v>18.0</v>
      </c>
      <c r="BB35" s="58">
        <v>32.0</v>
      </c>
      <c r="BC35" s="20">
        <v>2.0</v>
      </c>
      <c r="BD35" s="58">
        <v>14.0</v>
      </c>
      <c r="BE35" s="20">
        <v>14.0</v>
      </c>
      <c r="BF35" s="21">
        <v>14.0</v>
      </c>
      <c r="BG35" s="20"/>
      <c r="BH35" s="21">
        <v>16.0</v>
      </c>
      <c r="BI35" s="41"/>
      <c r="BJ35" s="20">
        <v>14.0</v>
      </c>
      <c r="BK35" s="21"/>
      <c r="BL35" s="20">
        <v>14.0</v>
      </c>
      <c r="BM35" s="21"/>
      <c r="BN35" s="20">
        <v>14.0</v>
      </c>
      <c r="BO35" s="21">
        <v>8.0</v>
      </c>
      <c r="BP35" s="20">
        <v>10.0</v>
      </c>
      <c r="BQ35" s="42"/>
      <c r="BR35" s="42">
        <f t="shared" si="7"/>
        <v>333</v>
      </c>
      <c r="BS35" s="13"/>
      <c r="BT35" s="35">
        <f t="shared" si="8"/>
        <v>14</v>
      </c>
      <c r="BU35" s="13"/>
      <c r="BV35" s="20" t="s">
        <v>88</v>
      </c>
      <c r="BW35" s="13">
        <f>125+127</f>
        <v>252</v>
      </c>
      <c r="BX35" s="35">
        <v>2.0</v>
      </c>
      <c r="BY35" s="13">
        <f t="shared" si="27"/>
        <v>81</v>
      </c>
      <c r="BZ35" s="35">
        <f t="shared" si="28"/>
        <v>-79</v>
      </c>
      <c r="CA35" s="43">
        <f t="shared" si="29"/>
        <v>-266.05225</v>
      </c>
    </row>
    <row r="36">
      <c r="A36" s="10" t="s">
        <v>346</v>
      </c>
      <c r="B36" s="10"/>
      <c r="C36" s="52" t="s">
        <v>347</v>
      </c>
      <c r="D36" s="13" t="s">
        <v>75</v>
      </c>
      <c r="E36" s="33" t="s">
        <v>324</v>
      </c>
      <c r="F36" s="52" t="s">
        <v>347</v>
      </c>
      <c r="G36" s="13" t="s">
        <v>103</v>
      </c>
      <c r="H36" s="33" t="s">
        <v>348</v>
      </c>
      <c r="I36" s="44" t="s">
        <v>349</v>
      </c>
      <c r="J36" s="33"/>
      <c r="K36" s="12" t="s">
        <v>81</v>
      </c>
      <c r="L36" s="13" t="s">
        <v>350</v>
      </c>
      <c r="M36" s="33" t="s">
        <v>296</v>
      </c>
      <c r="N36" s="69">
        <v>5524.0</v>
      </c>
      <c r="O36" s="13" t="str">
        <f t="shared" si="14"/>
        <v>Biopartner 5524</v>
      </c>
      <c r="P36" s="13" t="s">
        <v>84</v>
      </c>
      <c r="Q36" s="29">
        <v>1.44</v>
      </c>
      <c r="R36" s="31"/>
      <c r="S36" s="31">
        <f t="shared" si="22"/>
        <v>1.584</v>
      </c>
      <c r="T36" s="31">
        <f t="shared" ref="T36:T237" si="39">S36*$T$1</f>
        <v>1.6236</v>
      </c>
      <c r="U36" s="49">
        <f t="shared" ref="U36:U271" si="40">T36</f>
        <v>1.6236</v>
      </c>
      <c r="V36" s="50">
        <v>1.85</v>
      </c>
      <c r="W36" s="50">
        <f t="shared" si="34"/>
        <v>-0.2264</v>
      </c>
      <c r="X36" s="12"/>
      <c r="Y36" s="13" t="s">
        <v>351</v>
      </c>
      <c r="Z36" s="34" t="str">
        <f>CONCATENATE('Alle Produkte - Gesamtsortiment'!A36, " ", 'Alle Produkte - Gesamtsortiment'!C36)</f>
        <v>E13 Joghurt Nature laktosefrei</v>
      </c>
      <c r="AA36" s="35" t="s">
        <v>86</v>
      </c>
      <c r="AB36" s="12" t="s">
        <v>352</v>
      </c>
      <c r="AC36" s="26" t="str">
        <f t="shared" si="16"/>
        <v>https://webshop.quartier-depot.ch/wp-content/uploads/quartier-produkt-34.png</v>
      </c>
      <c r="AD36" s="13" t="str">
        <f t="shared" si="17"/>
        <v>Joghurt Nature laktosefrei wird von Molkerei Biedermann produziert und von Biopartner geliefert. Es kommt aus Bischofszell, St. Gallen und trägt EU-Bio Zertifizierung</v>
      </c>
      <c r="AE36" s="36"/>
      <c r="AF36" s="67"/>
      <c r="AG36" s="55"/>
      <c r="AH36" s="36"/>
      <c r="AI36" s="67"/>
      <c r="AJ36" s="55"/>
      <c r="AK36" s="56"/>
      <c r="AL36" s="21"/>
      <c r="AM36" s="57">
        <v>2.0</v>
      </c>
      <c r="AN36" s="58">
        <v>2.0</v>
      </c>
      <c r="AO36" s="57">
        <v>2.0</v>
      </c>
      <c r="AP36" s="58">
        <v>2.0</v>
      </c>
      <c r="AQ36" s="57">
        <v>3.0</v>
      </c>
      <c r="AR36" s="58">
        <v>3.0</v>
      </c>
      <c r="AS36" s="20"/>
      <c r="AT36" s="58">
        <v>3.0</v>
      </c>
      <c r="AU36" s="57">
        <v>3.0</v>
      </c>
      <c r="AV36" s="21"/>
      <c r="AW36" s="58">
        <v>3.0</v>
      </c>
      <c r="AX36" s="21"/>
      <c r="AY36" s="57">
        <v>2.0</v>
      </c>
      <c r="AZ36" s="58">
        <v>2.0</v>
      </c>
      <c r="BA36" s="20"/>
      <c r="BB36" s="58">
        <v>6.0</v>
      </c>
      <c r="BC36" s="20"/>
      <c r="BD36" s="58">
        <v>3.0</v>
      </c>
      <c r="BE36" s="20"/>
      <c r="BF36" s="21"/>
      <c r="BG36" s="20"/>
      <c r="BH36" s="21"/>
      <c r="BI36" s="41"/>
      <c r="BJ36" s="20"/>
      <c r="BK36" s="21"/>
      <c r="BL36" s="20">
        <v>3.0</v>
      </c>
      <c r="BM36" s="21">
        <v>12.0</v>
      </c>
      <c r="BN36" s="20">
        <v>3.0</v>
      </c>
      <c r="BO36" s="21"/>
      <c r="BP36" s="20">
        <v>3.0</v>
      </c>
      <c r="BQ36" s="42"/>
      <c r="BR36" s="42">
        <f t="shared" si="7"/>
        <v>57</v>
      </c>
      <c r="BS36" s="13"/>
      <c r="BT36" s="35">
        <f t="shared" si="8"/>
        <v>3</v>
      </c>
      <c r="BU36" s="13"/>
      <c r="BV36" s="20" t="s">
        <v>88</v>
      </c>
      <c r="BW36" s="13">
        <v>14.0</v>
      </c>
      <c r="BX36" s="35">
        <v>1.0</v>
      </c>
      <c r="BY36" s="13">
        <f t="shared" si="27"/>
        <v>43</v>
      </c>
      <c r="BZ36" s="35">
        <f t="shared" si="28"/>
        <v>-42</v>
      </c>
      <c r="CA36" s="43">
        <f t="shared" si="29"/>
        <v>-68.1912</v>
      </c>
    </row>
    <row r="37">
      <c r="A37" s="52" t="s">
        <v>353</v>
      </c>
      <c r="B37" s="10"/>
      <c r="C37" s="52" t="s">
        <v>354</v>
      </c>
      <c r="D37" s="13" t="s">
        <v>75</v>
      </c>
      <c r="E37" s="33" t="s">
        <v>324</v>
      </c>
      <c r="F37" s="52" t="s">
        <v>354</v>
      </c>
      <c r="G37" s="13" t="s">
        <v>103</v>
      </c>
      <c r="H37" s="33" t="s">
        <v>348</v>
      </c>
      <c r="I37" s="44" t="s">
        <v>349</v>
      </c>
      <c r="J37" s="13" t="s">
        <v>355</v>
      </c>
      <c r="K37" s="12" t="s">
        <v>81</v>
      </c>
      <c r="L37" s="13" t="s">
        <v>350</v>
      </c>
      <c r="M37" s="33" t="s">
        <v>83</v>
      </c>
      <c r="N37" s="28">
        <v>2246.0</v>
      </c>
      <c r="O37" s="13" t="str">
        <f t="shared" si="14"/>
        <v>Biopartner 2246</v>
      </c>
      <c r="P37" s="13" t="s">
        <v>84</v>
      </c>
      <c r="Q37" s="29">
        <v>3.91</v>
      </c>
      <c r="R37" s="31"/>
      <c r="S37" s="31">
        <f t="shared" si="22"/>
        <v>4.301</v>
      </c>
      <c r="T37" s="31">
        <f t="shared" si="39"/>
        <v>4.408525</v>
      </c>
      <c r="U37" s="49">
        <f t="shared" si="40"/>
        <v>4.408525</v>
      </c>
      <c r="V37" s="50">
        <v>5.05</v>
      </c>
      <c r="W37" s="50">
        <f t="shared" si="34"/>
        <v>-0.641475</v>
      </c>
      <c r="X37" s="53"/>
      <c r="Y37" s="13" t="s">
        <v>356</v>
      </c>
      <c r="Z37" s="34" t="str">
        <f>CONCATENATE('Alle Produkte - Gesamtsortiment'!A37, " ", 'Alle Produkte - Gesamtsortiment'!C37)</f>
        <v>E14 Butter</v>
      </c>
      <c r="AA37" s="35" t="s">
        <v>86</v>
      </c>
      <c r="AB37" s="12" t="s">
        <v>357</v>
      </c>
      <c r="AC37" s="26" t="str">
        <f t="shared" si="16"/>
        <v>https://webshop.quartier-depot.ch/wp-content/uploads/quartier-produkt-35.png</v>
      </c>
      <c r="AD37" s="13" t="str">
        <f t="shared" si="17"/>
        <v>Butter wird von Molkerei Biedermann produziert und von Biopartner geliefert. Es kommt aus Bischofszell, St. Gallen und trägt CH-Bio Zertifizierung</v>
      </c>
      <c r="AE37" s="36"/>
      <c r="AF37" s="67"/>
      <c r="AG37" s="55"/>
      <c r="AH37" s="36"/>
      <c r="AI37" s="67"/>
      <c r="AJ37" s="55"/>
      <c r="AK37" s="56"/>
      <c r="AL37" s="21"/>
      <c r="AM37" s="57">
        <v>15.0</v>
      </c>
      <c r="AN37" s="58">
        <v>10.0</v>
      </c>
      <c r="AO37" s="57">
        <v>15.0</v>
      </c>
      <c r="AP37" s="21"/>
      <c r="AQ37" s="57">
        <v>10.0</v>
      </c>
      <c r="AR37" s="58">
        <v>4.0</v>
      </c>
      <c r="AS37" s="57">
        <v>10.0</v>
      </c>
      <c r="AT37" s="58">
        <v>15.0</v>
      </c>
      <c r="AU37" s="57">
        <v>20.0</v>
      </c>
      <c r="AV37" s="21"/>
      <c r="AW37" s="57">
        <v>30.0</v>
      </c>
      <c r="AX37" s="21"/>
      <c r="AY37" s="57">
        <v>20.0</v>
      </c>
      <c r="AZ37" s="58">
        <v>15.0</v>
      </c>
      <c r="BA37" s="57">
        <v>15.0</v>
      </c>
      <c r="BB37" s="58">
        <v>30.0</v>
      </c>
      <c r="BC37" s="20"/>
      <c r="BD37" s="58">
        <v>15.0</v>
      </c>
      <c r="BE37" s="20">
        <v>20.0</v>
      </c>
      <c r="BF37" s="21">
        <v>15.0</v>
      </c>
      <c r="BG37" s="20">
        <v>20.0</v>
      </c>
      <c r="BH37" s="21">
        <v>15.0</v>
      </c>
      <c r="BI37" s="41"/>
      <c r="BJ37" s="20">
        <v>20.0</v>
      </c>
      <c r="BK37" s="21">
        <v>15.0</v>
      </c>
      <c r="BL37" s="20">
        <v>14.0</v>
      </c>
      <c r="BM37" s="21">
        <v>12.0</v>
      </c>
      <c r="BN37" s="20">
        <v>15.0</v>
      </c>
      <c r="BO37" s="21">
        <v>20.0</v>
      </c>
      <c r="BP37" s="20">
        <v>12.0</v>
      </c>
      <c r="BQ37" s="42"/>
      <c r="BR37" s="42">
        <f t="shared" si="7"/>
        <v>402</v>
      </c>
      <c r="BS37" s="13"/>
      <c r="BT37" s="35">
        <f t="shared" si="8"/>
        <v>15</v>
      </c>
      <c r="BU37" s="13"/>
      <c r="BV37" s="20" t="s">
        <v>88</v>
      </c>
      <c r="BW37" s="13">
        <f>127+23+132+8</f>
        <v>290</v>
      </c>
      <c r="BX37" s="35">
        <v>3.0</v>
      </c>
      <c r="BY37" s="13">
        <f t="shared" si="27"/>
        <v>112</v>
      </c>
      <c r="BZ37" s="35">
        <f t="shared" si="28"/>
        <v>-109</v>
      </c>
      <c r="CA37" s="43">
        <f t="shared" si="29"/>
        <v>-480.529225</v>
      </c>
    </row>
    <row r="38">
      <c r="A38" s="10" t="s">
        <v>358</v>
      </c>
      <c r="B38" s="10"/>
      <c r="C38" s="10" t="s">
        <v>359</v>
      </c>
      <c r="D38" s="13" t="s">
        <v>75</v>
      </c>
      <c r="E38" s="33" t="s">
        <v>324</v>
      </c>
      <c r="F38" s="70" t="s">
        <v>360</v>
      </c>
      <c r="G38" s="13" t="s">
        <v>103</v>
      </c>
      <c r="H38" s="33" t="s">
        <v>348</v>
      </c>
      <c r="I38" s="44" t="s">
        <v>349</v>
      </c>
      <c r="J38" s="13" t="s">
        <v>361</v>
      </c>
      <c r="K38" s="12" t="s">
        <v>81</v>
      </c>
      <c r="L38" s="13" t="s">
        <v>350</v>
      </c>
      <c r="M38" s="33" t="s">
        <v>83</v>
      </c>
      <c r="N38" s="28">
        <v>1824.0</v>
      </c>
      <c r="O38" s="13" t="str">
        <f t="shared" si="14"/>
        <v>Biopartner 1824</v>
      </c>
      <c r="P38" s="13" t="s">
        <v>84</v>
      </c>
      <c r="Q38" s="29">
        <v>2.05</v>
      </c>
      <c r="R38" s="31"/>
      <c r="S38" s="31">
        <f t="shared" si="22"/>
        <v>2.255</v>
      </c>
      <c r="T38" s="31">
        <f t="shared" si="39"/>
        <v>2.311375</v>
      </c>
      <c r="U38" s="49">
        <f t="shared" si="40"/>
        <v>2.311375</v>
      </c>
      <c r="V38" s="50">
        <v>5.05</v>
      </c>
      <c r="W38" s="50">
        <f t="shared" si="34"/>
        <v>-2.738625</v>
      </c>
      <c r="X38" s="53"/>
      <c r="Y38" s="13" t="s">
        <v>362</v>
      </c>
      <c r="Z38" s="34" t="str">
        <f>CONCATENATE('Alle Produkte - Gesamtsortiment'!A38, " ", 'Alle Produkte - Gesamtsortiment'!C38)</f>
        <v>E15 Kokos Joghurt</v>
      </c>
      <c r="AA38" s="35" t="s">
        <v>86</v>
      </c>
      <c r="AB38" s="12" t="s">
        <v>363</v>
      </c>
      <c r="AC38" s="26" t="str">
        <f t="shared" si="16"/>
        <v>https://webshop.quartier-depot.ch/wp-content/uploads/quartier-produkt-36.png</v>
      </c>
      <c r="AD38" s="13" t="str">
        <f t="shared" si="17"/>
        <v>Kokos Joghurt wird von Molkerei Biedermann produziert und von Biopartner geliefert. Es kommt aus Bischofszell, St. Gallen und trägt CH-Bio Zertifizierung</v>
      </c>
      <c r="AE38" s="36"/>
      <c r="AF38" s="67"/>
      <c r="AG38" s="55"/>
      <c r="AH38" s="36"/>
      <c r="AI38" s="67"/>
      <c r="AJ38" s="55"/>
      <c r="AK38" s="56"/>
      <c r="AL38" s="21"/>
      <c r="AM38" s="20"/>
      <c r="AN38" s="21"/>
      <c r="AO38" s="20"/>
      <c r="AP38" s="21"/>
      <c r="AQ38" s="20"/>
      <c r="AR38" s="21"/>
      <c r="AS38" s="20"/>
      <c r="AT38" s="21"/>
      <c r="AU38" s="20"/>
      <c r="AV38" s="21"/>
      <c r="AW38" s="20"/>
      <c r="AX38" s="21"/>
      <c r="AY38" s="20"/>
      <c r="AZ38" s="21"/>
      <c r="BA38" s="57">
        <v>3.0</v>
      </c>
      <c r="BB38" s="21"/>
      <c r="BC38" s="20"/>
      <c r="BD38" s="58">
        <v>3.0</v>
      </c>
      <c r="BE38" s="20">
        <v>3.0</v>
      </c>
      <c r="BF38" s="21">
        <v>4.0</v>
      </c>
      <c r="BG38" s="20"/>
      <c r="BH38" s="21">
        <v>3.0</v>
      </c>
      <c r="BI38" s="41"/>
      <c r="BJ38" s="20">
        <v>6.0</v>
      </c>
      <c r="BK38" s="21">
        <v>3.0</v>
      </c>
      <c r="BL38" s="20">
        <v>4.0</v>
      </c>
      <c r="BM38" s="21">
        <v>4.0</v>
      </c>
      <c r="BN38" s="20">
        <v>4.0</v>
      </c>
      <c r="BO38" s="21">
        <v>3.0</v>
      </c>
      <c r="BP38" s="20">
        <v>6.0</v>
      </c>
      <c r="BQ38" s="42"/>
      <c r="BR38" s="42">
        <f t="shared" si="7"/>
        <v>46</v>
      </c>
      <c r="BS38" s="63" t="s">
        <v>364</v>
      </c>
      <c r="BT38" s="35">
        <f t="shared" si="8"/>
        <v>3</v>
      </c>
      <c r="BU38" s="13">
        <v>2.0</v>
      </c>
      <c r="BV38" s="35" t="s">
        <v>167</v>
      </c>
      <c r="BW38" s="13">
        <v>8.0</v>
      </c>
      <c r="BX38" s="35">
        <v>0.0</v>
      </c>
      <c r="BY38" s="13">
        <f t="shared" si="27"/>
        <v>38</v>
      </c>
      <c r="BZ38" s="35">
        <f t="shared" si="28"/>
        <v>-38</v>
      </c>
      <c r="CA38" s="43">
        <f t="shared" si="29"/>
        <v>-87.83225</v>
      </c>
    </row>
    <row r="39">
      <c r="A39" s="10" t="s">
        <v>365</v>
      </c>
      <c r="B39" s="10"/>
      <c r="C39" s="10" t="s">
        <v>366</v>
      </c>
      <c r="D39" s="13" t="s">
        <v>75</v>
      </c>
      <c r="E39" s="33" t="s">
        <v>324</v>
      </c>
      <c r="F39" s="10" t="s">
        <v>366</v>
      </c>
      <c r="G39" s="13" t="s">
        <v>103</v>
      </c>
      <c r="H39" s="33" t="s">
        <v>340</v>
      </c>
      <c r="I39" s="44" t="s">
        <v>341</v>
      </c>
      <c r="J39" s="13" t="s">
        <v>367</v>
      </c>
      <c r="K39" s="12" t="s">
        <v>81</v>
      </c>
      <c r="L39" s="13" t="s">
        <v>343</v>
      </c>
      <c r="M39" s="33" t="s">
        <v>287</v>
      </c>
      <c r="N39" s="28" t="s">
        <v>368</v>
      </c>
      <c r="O39" s="13" t="str">
        <f t="shared" si="14"/>
        <v>Biopartner 0019XX</v>
      </c>
      <c r="P39" s="13" t="s">
        <v>84</v>
      </c>
      <c r="Q39" s="29">
        <v>1.13</v>
      </c>
      <c r="R39" s="31"/>
      <c r="S39" s="31">
        <f t="shared" si="22"/>
        <v>1.243</v>
      </c>
      <c r="T39" s="31">
        <f t="shared" si="39"/>
        <v>1.274075</v>
      </c>
      <c r="U39" s="49">
        <f t="shared" si="40"/>
        <v>1.274075</v>
      </c>
      <c r="V39" s="50"/>
      <c r="W39" s="50"/>
      <c r="X39" s="12"/>
      <c r="Y39" s="13"/>
      <c r="Z39" s="34" t="str">
        <f>CONCATENATE('Alle Produkte - Gesamtsortiment'!A39, " ", 'Alle Produkte - Gesamtsortiment'!C39)</f>
        <v>E16 freies Joghurt klein</v>
      </c>
      <c r="AA39" s="35" t="s">
        <v>86</v>
      </c>
      <c r="AB39" s="12" t="s">
        <v>363</v>
      </c>
      <c r="AC39" s="26" t="str">
        <f t="shared" si="16"/>
        <v>https://webshop.quartier-depot.ch/wp-content/uploads/quartier-produkt-36.png</v>
      </c>
      <c r="AD39" s="13" t="str">
        <f t="shared" si="17"/>
        <v>freies Joghurt klein wird von Sennerei Bachtel produziert und von Biopartner geliefert. Es kommt aus Wernetshausen, Zürich und trägt Demeter Zertifizierung</v>
      </c>
      <c r="AE39" s="36"/>
      <c r="AF39" s="67"/>
      <c r="AG39" s="55"/>
      <c r="AH39" s="36"/>
      <c r="AI39" s="67"/>
      <c r="AJ39" s="55"/>
      <c r="AK39" s="56"/>
      <c r="AL39" s="21"/>
      <c r="AM39" s="57"/>
      <c r="AN39" s="58"/>
      <c r="AO39" s="20"/>
      <c r="AP39" s="58"/>
      <c r="AQ39" s="20"/>
      <c r="AR39" s="21"/>
      <c r="AS39" s="20"/>
      <c r="AT39" s="58"/>
      <c r="AU39" s="57"/>
      <c r="AV39" s="21"/>
      <c r="AW39" s="20"/>
      <c r="AX39" s="57"/>
      <c r="AY39" s="57"/>
      <c r="AZ39" s="58"/>
      <c r="BA39" s="20"/>
      <c r="BB39" s="58"/>
      <c r="BC39" s="20"/>
      <c r="BD39" s="58"/>
      <c r="BE39" s="20"/>
      <c r="BF39" s="21"/>
      <c r="BG39" s="20"/>
      <c r="BH39" s="21"/>
      <c r="BI39" s="41"/>
      <c r="BJ39" s="20"/>
      <c r="BK39" s="21"/>
      <c r="BL39" s="20"/>
      <c r="BM39" s="21"/>
      <c r="BN39" s="20"/>
      <c r="BO39" s="21">
        <v>8.0</v>
      </c>
      <c r="BP39" s="20"/>
      <c r="BQ39" s="42"/>
      <c r="BR39" s="42">
        <f t="shared" si="7"/>
        <v>8</v>
      </c>
      <c r="BS39" s="13"/>
      <c r="BT39" s="35"/>
      <c r="BU39" s="13"/>
      <c r="BV39" s="35"/>
      <c r="BW39" s="13"/>
      <c r="BX39" s="35"/>
      <c r="BY39" s="13"/>
      <c r="BZ39" s="35"/>
      <c r="CA39" s="43"/>
    </row>
    <row r="40">
      <c r="A40" s="10" t="s">
        <v>369</v>
      </c>
      <c r="B40" s="10"/>
      <c r="C40" s="10" t="s">
        <v>370</v>
      </c>
      <c r="D40" s="13" t="s">
        <v>75</v>
      </c>
      <c r="E40" s="33" t="s">
        <v>324</v>
      </c>
      <c r="F40" s="52" t="s">
        <v>371</v>
      </c>
      <c r="G40" s="13" t="s">
        <v>103</v>
      </c>
      <c r="H40" s="33" t="s">
        <v>340</v>
      </c>
      <c r="I40" s="44" t="s">
        <v>341</v>
      </c>
      <c r="J40" s="33"/>
      <c r="K40" s="12" t="s">
        <v>81</v>
      </c>
      <c r="L40" s="13" t="s">
        <v>343</v>
      </c>
      <c r="M40" s="33" t="s">
        <v>287</v>
      </c>
      <c r="N40" s="28">
        <v>1830.0</v>
      </c>
      <c r="O40" s="13" t="str">
        <f t="shared" si="14"/>
        <v>Biopartner 1830</v>
      </c>
      <c r="P40" s="13" t="s">
        <v>84</v>
      </c>
      <c r="Q40" s="29">
        <v>3.0</v>
      </c>
      <c r="R40" s="31"/>
      <c r="S40" s="31">
        <f t="shared" si="22"/>
        <v>3.3</v>
      </c>
      <c r="T40" s="31">
        <f t="shared" si="39"/>
        <v>3.3825</v>
      </c>
      <c r="U40" s="49">
        <f t="shared" si="40"/>
        <v>3.3825</v>
      </c>
      <c r="V40" s="50">
        <v>3.5</v>
      </c>
      <c r="W40" s="50">
        <f t="shared" ref="W40:W44" si="41">U40-V40</f>
        <v>-0.1175</v>
      </c>
      <c r="X40" s="12"/>
      <c r="Y40" s="13" t="s">
        <v>372</v>
      </c>
      <c r="Z40" s="34" t="str">
        <f>CONCATENATE('Alle Produkte - Gesamtsortiment'!A40, " ", 'Alle Produkte - Gesamtsortiment'!C40)</f>
        <v>E20 Vollrahm</v>
      </c>
      <c r="AA40" s="35" t="s">
        <v>86</v>
      </c>
      <c r="AB40" s="12" t="s">
        <v>373</v>
      </c>
      <c r="AC40" s="26" t="str">
        <f t="shared" si="16"/>
        <v>https://webshop.quartier-depot.ch/wp-content/uploads/quartier-produkt-37.png</v>
      </c>
      <c r="AD40" s="13" t="str">
        <f t="shared" si="17"/>
        <v>Vollrahm wird von Sennerei Bachtel produziert und von Biopartner geliefert. Es kommt aus Wernetshausen, Zürich und trägt Demeter Zertifizierung</v>
      </c>
      <c r="AE40" s="36"/>
      <c r="AF40" s="67"/>
      <c r="AG40" s="55"/>
      <c r="AH40" s="36"/>
      <c r="AI40" s="67"/>
      <c r="AJ40" s="55"/>
      <c r="AK40" s="56"/>
      <c r="AL40" s="21"/>
      <c r="AM40" s="57">
        <v>5.0</v>
      </c>
      <c r="AN40" s="58">
        <v>3.0</v>
      </c>
      <c r="AO40" s="20"/>
      <c r="AP40" s="58">
        <v>5.0</v>
      </c>
      <c r="AQ40" s="20"/>
      <c r="AR40" s="21"/>
      <c r="AS40" s="20"/>
      <c r="AT40" s="58">
        <v>4.0</v>
      </c>
      <c r="AU40" s="57">
        <v>4.0</v>
      </c>
      <c r="AV40" s="21"/>
      <c r="AW40" s="20"/>
      <c r="AX40" s="57">
        <v>4.0</v>
      </c>
      <c r="AY40" s="57">
        <v>6.0</v>
      </c>
      <c r="AZ40" s="58">
        <v>9.0</v>
      </c>
      <c r="BA40" s="20"/>
      <c r="BB40" s="58">
        <v>12.0</v>
      </c>
      <c r="BC40" s="20"/>
      <c r="BD40" s="58">
        <v>6.0</v>
      </c>
      <c r="BE40" s="20">
        <v>8.0</v>
      </c>
      <c r="BF40" s="21"/>
      <c r="BG40" s="20"/>
      <c r="BH40" s="21">
        <v>6.0</v>
      </c>
      <c r="BI40" s="41"/>
      <c r="BJ40" s="20">
        <v>4.0</v>
      </c>
      <c r="BK40" s="21">
        <v>4.0</v>
      </c>
      <c r="BL40" s="20"/>
      <c r="BM40" s="21"/>
      <c r="BN40" s="20">
        <v>4.0</v>
      </c>
      <c r="BO40" s="21"/>
      <c r="BP40" s="20">
        <v>3.0</v>
      </c>
      <c r="BQ40" s="42"/>
      <c r="BR40" s="42">
        <f t="shared" si="7"/>
        <v>87</v>
      </c>
      <c r="BS40" s="63" t="s">
        <v>364</v>
      </c>
      <c r="BT40" s="35">
        <f t="shared" ref="BT40:BT107" si="42">BS40+BN40</f>
        <v>3</v>
      </c>
      <c r="BU40" s="13">
        <v>2.0</v>
      </c>
      <c r="BV40" s="35" t="s">
        <v>167</v>
      </c>
      <c r="BW40" s="13">
        <f>16+25</f>
        <v>41</v>
      </c>
      <c r="BX40" s="35">
        <v>6.0</v>
      </c>
      <c r="BY40" s="13">
        <f t="shared" ref="BY40:BY44" si="43">BR40-BW40</f>
        <v>46</v>
      </c>
      <c r="BZ40" s="35">
        <f t="shared" ref="BZ40:BZ44" si="44">BX40-BY40</f>
        <v>-40</v>
      </c>
      <c r="CA40" s="43">
        <f t="shared" ref="CA40:CA44" si="45">BZ40*U40</f>
        <v>-135.3</v>
      </c>
    </row>
    <row r="41">
      <c r="A41" s="10" t="s">
        <v>374</v>
      </c>
      <c r="B41" s="10"/>
      <c r="C41" s="52" t="s">
        <v>375</v>
      </c>
      <c r="D41" s="13" t="s">
        <v>75</v>
      </c>
      <c r="E41" s="33" t="s">
        <v>324</v>
      </c>
      <c r="F41" s="52" t="s">
        <v>375</v>
      </c>
      <c r="G41" s="13" t="s">
        <v>103</v>
      </c>
      <c r="H41" s="33" t="s">
        <v>332</v>
      </c>
      <c r="I41" s="26" t="s">
        <v>333</v>
      </c>
      <c r="J41" s="33"/>
      <c r="K41" s="12" t="s">
        <v>81</v>
      </c>
      <c r="L41" s="13" t="s">
        <v>335</v>
      </c>
      <c r="M41" s="33" t="s">
        <v>152</v>
      </c>
      <c r="N41" s="28">
        <v>2284.0</v>
      </c>
      <c r="O41" s="13" t="str">
        <f t="shared" si="14"/>
        <v>Biopartner 2284</v>
      </c>
      <c r="P41" s="13" t="s">
        <v>84</v>
      </c>
      <c r="Q41" s="29">
        <v>1.36</v>
      </c>
      <c r="R41" s="31"/>
      <c r="S41" s="31">
        <f t="shared" si="22"/>
        <v>1.496</v>
      </c>
      <c r="T41" s="31">
        <f t="shared" si="39"/>
        <v>1.5334</v>
      </c>
      <c r="U41" s="49">
        <f t="shared" si="40"/>
        <v>1.5334</v>
      </c>
      <c r="V41" s="50">
        <v>1.65</v>
      </c>
      <c r="W41" s="50">
        <f t="shared" si="41"/>
        <v>-0.1166</v>
      </c>
      <c r="X41" s="12"/>
      <c r="Y41" s="13" t="s">
        <v>376</v>
      </c>
      <c r="Z41" s="34" t="str">
        <f>CONCATENATE('Alle Produkte - Gesamtsortiment'!A41, " ", 'Alle Produkte - Gesamtsortiment'!C41)</f>
        <v>E21 Sauer Halbrahm</v>
      </c>
      <c r="AA41" s="35" t="s">
        <v>86</v>
      </c>
      <c r="AB41" s="12" t="s">
        <v>377</v>
      </c>
      <c r="AC41" s="26" t="str">
        <f t="shared" si="16"/>
        <v>https://webshop.quartier-depot.ch/wp-content/uploads/quartier-produkt-38.png</v>
      </c>
      <c r="AD41" s="13" t="str">
        <f t="shared" si="17"/>
        <v>Sauer Halbrahm wird von Biomilk produziert und von Biopartner geliefert. Es kommt aus Worb, Bern und trägt Knospe Zertifizierung</v>
      </c>
      <c r="AE41" s="36"/>
      <c r="AF41" s="67"/>
      <c r="AG41" s="55"/>
      <c r="AH41" s="36"/>
      <c r="AI41" s="67"/>
      <c r="AJ41" s="55"/>
      <c r="AK41" s="56"/>
      <c r="AL41" s="21"/>
      <c r="AM41" s="57">
        <v>5.0</v>
      </c>
      <c r="AN41" s="21"/>
      <c r="AO41" s="20"/>
      <c r="AP41" s="58">
        <v>5.0</v>
      </c>
      <c r="AQ41" s="57">
        <v>6.0</v>
      </c>
      <c r="AR41" s="21"/>
      <c r="AS41" s="20"/>
      <c r="AT41" s="58">
        <v>3.0</v>
      </c>
      <c r="AU41" s="20"/>
      <c r="AV41" s="21"/>
      <c r="AW41" s="57">
        <v>6.0</v>
      </c>
      <c r="AX41" s="21"/>
      <c r="AY41" s="57">
        <v>6.0</v>
      </c>
      <c r="AZ41" s="58">
        <v>6.0</v>
      </c>
      <c r="BA41" s="20"/>
      <c r="BB41" s="21"/>
      <c r="BC41" s="20"/>
      <c r="BD41" s="58">
        <v>3.0</v>
      </c>
      <c r="BE41" s="20"/>
      <c r="BF41" s="21">
        <v>6.0</v>
      </c>
      <c r="BG41" s="20"/>
      <c r="BH41" s="21"/>
      <c r="BI41" s="41"/>
      <c r="BJ41" s="20"/>
      <c r="BK41" s="21">
        <v>3.0</v>
      </c>
      <c r="BL41" s="20">
        <v>6.0</v>
      </c>
      <c r="BM41" s="21"/>
      <c r="BN41" s="20">
        <v>2.0</v>
      </c>
      <c r="BO41" s="21"/>
      <c r="BP41" s="20">
        <v>3.0</v>
      </c>
      <c r="BQ41" s="42"/>
      <c r="BR41" s="42">
        <f t="shared" si="7"/>
        <v>60</v>
      </c>
      <c r="BS41" s="13">
        <v>3.0</v>
      </c>
      <c r="BT41" s="35">
        <f t="shared" si="42"/>
        <v>5</v>
      </c>
      <c r="BU41" s="13">
        <v>2.0</v>
      </c>
      <c r="BV41" s="35" t="s">
        <v>167</v>
      </c>
      <c r="BW41" s="13">
        <f>16+18</f>
        <v>34</v>
      </c>
      <c r="BX41" s="35">
        <v>0.0</v>
      </c>
      <c r="BY41" s="13">
        <f t="shared" si="43"/>
        <v>26</v>
      </c>
      <c r="BZ41" s="35">
        <f t="shared" si="44"/>
        <v>-26</v>
      </c>
      <c r="CA41" s="43">
        <f t="shared" si="45"/>
        <v>-39.8684</v>
      </c>
    </row>
    <row r="42">
      <c r="A42" s="10" t="s">
        <v>378</v>
      </c>
      <c r="B42" s="52"/>
      <c r="C42" s="52" t="s">
        <v>379</v>
      </c>
      <c r="D42" s="13" t="s">
        <v>75</v>
      </c>
      <c r="E42" s="33" t="s">
        <v>324</v>
      </c>
      <c r="F42" s="52" t="s">
        <v>379</v>
      </c>
      <c r="G42" s="13" t="s">
        <v>103</v>
      </c>
      <c r="H42" s="33" t="s">
        <v>332</v>
      </c>
      <c r="I42" s="26" t="s">
        <v>333</v>
      </c>
      <c r="J42" s="33"/>
      <c r="K42" s="12" t="s">
        <v>81</v>
      </c>
      <c r="L42" s="13" t="s">
        <v>335</v>
      </c>
      <c r="M42" s="33" t="s">
        <v>152</v>
      </c>
      <c r="N42" s="28">
        <v>2232.0</v>
      </c>
      <c r="O42" s="13" t="str">
        <f t="shared" si="14"/>
        <v>Biopartner 2232</v>
      </c>
      <c r="P42" s="13" t="s">
        <v>84</v>
      </c>
      <c r="Q42" s="29">
        <v>2.0</v>
      </c>
      <c r="R42" s="71"/>
      <c r="S42" s="31">
        <f t="shared" si="22"/>
        <v>2.2</v>
      </c>
      <c r="T42" s="31">
        <f t="shared" si="39"/>
        <v>2.255</v>
      </c>
      <c r="U42" s="49">
        <f t="shared" si="40"/>
        <v>2.255</v>
      </c>
      <c r="V42" s="50">
        <v>2.3</v>
      </c>
      <c r="W42" s="50">
        <f t="shared" si="41"/>
        <v>-0.045</v>
      </c>
      <c r="X42" s="53"/>
      <c r="Y42" s="13" t="s">
        <v>380</v>
      </c>
      <c r="Z42" s="34" t="str">
        <f>CONCATENATE('Alle Produkte - Gesamtsortiment'!A42, " ", 'Alle Produkte - Gesamtsortiment'!C42)</f>
        <v>E22 Crème Fraîche</v>
      </c>
      <c r="AA42" s="35" t="s">
        <v>86</v>
      </c>
      <c r="AB42" s="12" t="s">
        <v>381</v>
      </c>
      <c r="AC42" s="26" t="str">
        <f t="shared" si="16"/>
        <v>https://webshop.quartier-depot.ch/wp-content/uploads/quartier-produkt-39.png</v>
      </c>
      <c r="AD42" s="13" t="str">
        <f t="shared" si="17"/>
        <v>Crème Fraîche wird von Biomilk produziert und von Biopartner geliefert. Es kommt aus Worb, Bern und trägt Knospe Zertifizierung</v>
      </c>
      <c r="AE42" s="36"/>
      <c r="AF42" s="67"/>
      <c r="AG42" s="55"/>
      <c r="AH42" s="36"/>
      <c r="AI42" s="67"/>
      <c r="AJ42" s="55"/>
      <c r="AK42" s="56"/>
      <c r="AL42" s="21"/>
      <c r="AM42" s="20"/>
      <c r="AN42" s="21"/>
      <c r="AO42" s="20"/>
      <c r="AP42" s="58">
        <v>5.0</v>
      </c>
      <c r="AQ42" s="57">
        <v>6.0</v>
      </c>
      <c r="AR42" s="21"/>
      <c r="AS42" s="20"/>
      <c r="AT42" s="21"/>
      <c r="AU42" s="57">
        <v>6.0</v>
      </c>
      <c r="AV42" s="21"/>
      <c r="AW42" s="20"/>
      <c r="AX42" s="57">
        <v>12.0</v>
      </c>
      <c r="AY42" s="57">
        <v>6.0</v>
      </c>
      <c r="AZ42" s="58">
        <v>6.0</v>
      </c>
      <c r="BA42" s="20"/>
      <c r="BB42" s="21"/>
      <c r="BC42" s="20">
        <v>6.0</v>
      </c>
      <c r="BD42" s="58">
        <v>3.0</v>
      </c>
      <c r="BE42" s="20">
        <v>9.0</v>
      </c>
      <c r="BF42" s="21"/>
      <c r="BG42" s="20"/>
      <c r="BH42" s="21">
        <v>6.0</v>
      </c>
      <c r="BI42" s="41"/>
      <c r="BJ42" s="20">
        <v>3.0</v>
      </c>
      <c r="BK42" s="21">
        <v>3.0</v>
      </c>
      <c r="BL42" s="20"/>
      <c r="BM42" s="21"/>
      <c r="BN42" s="20"/>
      <c r="BO42" s="21"/>
      <c r="BP42" s="20">
        <v>3.0</v>
      </c>
      <c r="BQ42" s="42"/>
      <c r="BR42" s="42">
        <f t="shared" si="7"/>
        <v>74</v>
      </c>
      <c r="BS42" s="13">
        <v>1.0</v>
      </c>
      <c r="BT42" s="35">
        <f t="shared" si="42"/>
        <v>1</v>
      </c>
      <c r="BU42" s="13">
        <v>2.0</v>
      </c>
      <c r="BV42" s="35" t="s">
        <v>167</v>
      </c>
      <c r="BW42" s="13">
        <f>23+33</f>
        <v>56</v>
      </c>
      <c r="BX42" s="35">
        <v>8.0</v>
      </c>
      <c r="BY42" s="13">
        <f t="shared" si="43"/>
        <v>18</v>
      </c>
      <c r="BZ42" s="35">
        <f t="shared" si="44"/>
        <v>-10</v>
      </c>
      <c r="CA42" s="43">
        <f t="shared" si="45"/>
        <v>-22.55</v>
      </c>
    </row>
    <row r="43">
      <c r="A43" s="10" t="s">
        <v>382</v>
      </c>
      <c r="B43" s="52"/>
      <c r="C43" s="10" t="s">
        <v>383</v>
      </c>
      <c r="D43" s="13" t="s">
        <v>75</v>
      </c>
      <c r="E43" s="33" t="s">
        <v>324</v>
      </c>
      <c r="F43" s="10" t="s">
        <v>383</v>
      </c>
      <c r="G43" s="13" t="s">
        <v>103</v>
      </c>
      <c r="H43" s="33" t="s">
        <v>332</v>
      </c>
      <c r="I43" s="26" t="s">
        <v>333</v>
      </c>
      <c r="J43" s="33"/>
      <c r="K43" s="12" t="s">
        <v>81</v>
      </c>
      <c r="L43" s="13" t="s">
        <v>335</v>
      </c>
      <c r="M43" s="33" t="s">
        <v>152</v>
      </c>
      <c r="N43" s="28">
        <v>2234.0</v>
      </c>
      <c r="O43" s="13" t="str">
        <f t="shared" si="14"/>
        <v>Biopartner 2234</v>
      </c>
      <c r="P43" s="13" t="s">
        <v>84</v>
      </c>
      <c r="Q43" s="29">
        <v>1.75</v>
      </c>
      <c r="R43" s="31"/>
      <c r="S43" s="31">
        <f t="shared" si="22"/>
        <v>1.925</v>
      </c>
      <c r="T43" s="31">
        <f t="shared" si="39"/>
        <v>1.973125</v>
      </c>
      <c r="U43" s="49">
        <f t="shared" si="40"/>
        <v>1.973125</v>
      </c>
      <c r="V43" s="50">
        <v>2.8</v>
      </c>
      <c r="W43" s="50">
        <f t="shared" si="41"/>
        <v>-0.826875</v>
      </c>
      <c r="X43" s="12" t="s">
        <v>384</v>
      </c>
      <c r="Y43" s="13" t="s">
        <v>385</v>
      </c>
      <c r="Z43" s="34" t="str">
        <f>CONCATENATE('Alle Produkte - Gesamtsortiment'!A43, " ", 'Alle Produkte - Gesamtsortiment'!C43)</f>
        <v>E23 Magerquark</v>
      </c>
      <c r="AA43" s="35" t="s">
        <v>86</v>
      </c>
      <c r="AB43" s="12" t="s">
        <v>386</v>
      </c>
      <c r="AC43" s="26" t="str">
        <f t="shared" si="16"/>
        <v>https://webshop.quartier-depot.ch/wp-content/uploads/quartier-produkt-40.png</v>
      </c>
      <c r="AD43" s="13" t="str">
        <f t="shared" si="17"/>
        <v>Magerquark wird von Biomilk produziert und von Biopartner geliefert. Es kommt aus Worb, Bern und trägt Knospe Zertifizierung</v>
      </c>
      <c r="AE43" s="36"/>
      <c r="AF43" s="67"/>
      <c r="AG43" s="55"/>
      <c r="AH43" s="36"/>
      <c r="AI43" s="67"/>
      <c r="AJ43" s="55"/>
      <c r="AK43" s="56"/>
      <c r="AL43" s="21"/>
      <c r="AM43" s="57">
        <v>5.0</v>
      </c>
      <c r="AN43" s="21"/>
      <c r="AO43" s="20"/>
      <c r="AP43" s="21"/>
      <c r="AQ43" s="20"/>
      <c r="AR43" s="21"/>
      <c r="AS43" s="20"/>
      <c r="AT43" s="21"/>
      <c r="AU43" s="20"/>
      <c r="AV43" s="21"/>
      <c r="AW43" s="20"/>
      <c r="AX43" s="21"/>
      <c r="AY43" s="57">
        <v>4.0</v>
      </c>
      <c r="AZ43" s="58">
        <v>4.0</v>
      </c>
      <c r="BA43" s="57">
        <v>4.0</v>
      </c>
      <c r="BB43" s="21"/>
      <c r="BC43" s="20">
        <v>4.0</v>
      </c>
      <c r="BD43" s="21"/>
      <c r="BE43" s="20">
        <v>4.0</v>
      </c>
      <c r="BF43" s="21">
        <v>4.0</v>
      </c>
      <c r="BG43" s="20"/>
      <c r="BH43" s="21">
        <v>2.0</v>
      </c>
      <c r="BI43" s="41"/>
      <c r="BJ43" s="20"/>
      <c r="BK43" s="21"/>
      <c r="BL43" s="20">
        <v>2.0</v>
      </c>
      <c r="BM43" s="21"/>
      <c r="BN43" s="20">
        <v>2.0</v>
      </c>
      <c r="BO43" s="21"/>
      <c r="BP43" s="20">
        <v>2.0</v>
      </c>
      <c r="BQ43" s="42"/>
      <c r="BR43" s="42">
        <f t="shared" si="7"/>
        <v>37</v>
      </c>
      <c r="BS43" s="13">
        <v>0.0</v>
      </c>
      <c r="BT43" s="35">
        <f t="shared" si="42"/>
        <v>2</v>
      </c>
      <c r="BU43" s="13">
        <v>2.0</v>
      </c>
      <c r="BV43" s="35" t="s">
        <v>167</v>
      </c>
      <c r="BW43" s="13">
        <f>6+15</f>
        <v>21</v>
      </c>
      <c r="BX43" s="35">
        <v>3.0</v>
      </c>
      <c r="BY43" s="13">
        <f t="shared" si="43"/>
        <v>16</v>
      </c>
      <c r="BZ43" s="35">
        <f t="shared" si="44"/>
        <v>-13</v>
      </c>
      <c r="CA43" s="43">
        <f t="shared" si="45"/>
        <v>-25.650625</v>
      </c>
    </row>
    <row r="44">
      <c r="A44" s="10" t="s">
        <v>387</v>
      </c>
      <c r="B44" s="10"/>
      <c r="C44" s="52" t="s">
        <v>388</v>
      </c>
      <c r="D44" s="13" t="s">
        <v>75</v>
      </c>
      <c r="E44" s="33" t="s">
        <v>324</v>
      </c>
      <c r="F44" s="52" t="s">
        <v>388</v>
      </c>
      <c r="G44" s="13" t="s">
        <v>103</v>
      </c>
      <c r="H44" s="33" t="s">
        <v>389</v>
      </c>
      <c r="I44" s="44" t="s">
        <v>390</v>
      </c>
      <c r="J44" s="33"/>
      <c r="K44" s="12" t="s">
        <v>391</v>
      </c>
      <c r="L44" s="33" t="s">
        <v>392</v>
      </c>
      <c r="M44" s="33" t="s">
        <v>296</v>
      </c>
      <c r="N44" s="28">
        <v>408040.0</v>
      </c>
      <c r="O44" s="13" t="str">
        <f t="shared" si="14"/>
        <v>Biopartner 408040</v>
      </c>
      <c r="P44" s="13" t="s">
        <v>84</v>
      </c>
      <c r="Q44" s="29">
        <v>1.35</v>
      </c>
      <c r="R44" s="31"/>
      <c r="S44" s="31">
        <f t="shared" si="22"/>
        <v>1.485</v>
      </c>
      <c r="T44" s="31">
        <f t="shared" si="39"/>
        <v>1.522125</v>
      </c>
      <c r="U44" s="49">
        <f t="shared" si="40"/>
        <v>1.522125</v>
      </c>
      <c r="V44" s="50">
        <v>1.5</v>
      </c>
      <c r="W44" s="50">
        <f t="shared" si="41"/>
        <v>0.022125</v>
      </c>
      <c r="X44" s="12"/>
      <c r="Y44" s="13" t="s">
        <v>393</v>
      </c>
      <c r="Z44" s="34" t="str">
        <f>CONCATENATE('Alle Produkte - Gesamtsortiment'!A44, " ", 'Alle Produkte - Gesamtsortiment'!C44)</f>
        <v>E24 Soya Cuisine Rahm</v>
      </c>
      <c r="AA44" s="35" t="s">
        <v>86</v>
      </c>
      <c r="AB44" s="12" t="s">
        <v>394</v>
      </c>
      <c r="AC44" s="26" t="str">
        <f t="shared" si="16"/>
        <v>https://webshop.quartier-depot.ch/wp-content/uploads/quartier-produkt-41.png</v>
      </c>
      <c r="AD44" s="13" t="str">
        <f t="shared" si="17"/>
        <v>Soya Cuisine Rahm wird von Provamel produziert und von Biopartner geliefert. Es kommt aus Belgien und trägt EU-Bio Zertifizierung</v>
      </c>
      <c r="AE44" s="72"/>
      <c r="AF44" s="67"/>
      <c r="AG44" s="55"/>
      <c r="AH44" s="72"/>
      <c r="AI44" s="67"/>
      <c r="AJ44" s="55"/>
      <c r="AK44" s="56"/>
      <c r="AL44" s="21"/>
      <c r="AM44" s="57">
        <v>3.0</v>
      </c>
      <c r="AN44" s="58">
        <v>3.0</v>
      </c>
      <c r="AO44" s="20"/>
      <c r="AP44" s="58">
        <v>6.0</v>
      </c>
      <c r="AQ44" s="20"/>
      <c r="AR44" s="21"/>
      <c r="AS44" s="20"/>
      <c r="AT44" s="21"/>
      <c r="AU44" s="20"/>
      <c r="AV44" s="21"/>
      <c r="AW44" s="20"/>
      <c r="AX44" s="57">
        <v>15.0</v>
      </c>
      <c r="AY44" s="20"/>
      <c r="AZ44" s="21"/>
      <c r="BA44" s="20"/>
      <c r="BB44" s="58">
        <v>30.0</v>
      </c>
      <c r="BC44" s="20"/>
      <c r="BD44" s="21"/>
      <c r="BE44" s="20"/>
      <c r="BF44" s="21"/>
      <c r="BG44" s="20"/>
      <c r="BH44" s="21"/>
      <c r="BI44" s="41"/>
      <c r="BJ44" s="20">
        <v>15.0</v>
      </c>
      <c r="BK44" s="21"/>
      <c r="BL44" s="20"/>
      <c r="BM44" s="21">
        <v>15.0</v>
      </c>
      <c r="BN44" s="20"/>
      <c r="BO44" s="21"/>
      <c r="BP44" s="20"/>
      <c r="BQ44" s="42"/>
      <c r="BR44" s="42">
        <f t="shared" si="7"/>
        <v>87</v>
      </c>
      <c r="BS44" s="13">
        <v>18.0</v>
      </c>
      <c r="BT44" s="35">
        <f t="shared" si="42"/>
        <v>18</v>
      </c>
      <c r="BU44" s="13">
        <v>5.0</v>
      </c>
      <c r="BV44" s="20" t="s">
        <v>167</v>
      </c>
      <c r="BW44" s="13">
        <f>13+30</f>
        <v>43</v>
      </c>
      <c r="BX44" s="35">
        <v>12.0</v>
      </c>
      <c r="BY44" s="13">
        <f t="shared" si="43"/>
        <v>44</v>
      </c>
      <c r="BZ44" s="35">
        <f t="shared" si="44"/>
        <v>-32</v>
      </c>
      <c r="CA44" s="43">
        <f t="shared" si="45"/>
        <v>-48.708</v>
      </c>
    </row>
    <row r="45">
      <c r="A45" s="10" t="s">
        <v>395</v>
      </c>
      <c r="B45" s="10"/>
      <c r="C45" s="10" t="s">
        <v>396</v>
      </c>
      <c r="D45" s="13" t="s">
        <v>75</v>
      </c>
      <c r="E45" s="33" t="s">
        <v>324</v>
      </c>
      <c r="F45" s="70" t="s">
        <v>396</v>
      </c>
      <c r="G45" s="13" t="s">
        <v>103</v>
      </c>
      <c r="H45" s="33" t="s">
        <v>348</v>
      </c>
      <c r="I45" s="44" t="s">
        <v>349</v>
      </c>
      <c r="J45" s="13" t="s">
        <v>355</v>
      </c>
      <c r="K45" s="12" t="s">
        <v>81</v>
      </c>
      <c r="L45" s="13" t="s">
        <v>350</v>
      </c>
      <c r="M45" s="33" t="s">
        <v>152</v>
      </c>
      <c r="N45" s="28">
        <v>2162.0</v>
      </c>
      <c r="O45" s="13" t="str">
        <f t="shared" si="14"/>
        <v>Biopartner 2162</v>
      </c>
      <c r="P45" s="13" t="s">
        <v>84</v>
      </c>
      <c r="Q45" s="29">
        <v>2.43</v>
      </c>
      <c r="R45" s="31"/>
      <c r="S45" s="31">
        <f t="shared" si="22"/>
        <v>2.673</v>
      </c>
      <c r="T45" s="31">
        <f t="shared" si="39"/>
        <v>2.739825</v>
      </c>
      <c r="U45" s="49">
        <f t="shared" si="40"/>
        <v>2.739825</v>
      </c>
      <c r="V45" s="50"/>
      <c r="W45" s="50"/>
      <c r="X45" s="53"/>
      <c r="Y45" s="13" t="s">
        <v>397</v>
      </c>
      <c r="Z45" s="34" t="str">
        <f>CONCATENATE('Alle Produkte - Gesamtsortiment'!A45, " ", 'Alle Produkte - Gesamtsortiment'!C45)</f>
        <v>E29 Hüttenkäse</v>
      </c>
      <c r="AA45" s="35" t="s">
        <v>86</v>
      </c>
      <c r="AB45" s="12" t="s">
        <v>398</v>
      </c>
      <c r="AC45" s="26" t="str">
        <f t="shared" si="16"/>
        <v>https://webshop.quartier-depot.ch/wp-content/uploads/quartier-produkt-42.png</v>
      </c>
      <c r="AD45" s="13" t="str">
        <f t="shared" si="17"/>
        <v>Hüttenkäse wird von Molkerei Biedermann produziert und von Biopartner geliefert. Es kommt aus Bischofszell, St. Gallen und trägt Knospe Zertifizierung</v>
      </c>
      <c r="AE45" s="36"/>
      <c r="AF45" s="67"/>
      <c r="AG45" s="55"/>
      <c r="AH45" s="36"/>
      <c r="AI45" s="67"/>
      <c r="AJ45" s="55"/>
      <c r="AK45" s="56"/>
      <c r="AL45" s="21"/>
      <c r="AM45" s="57"/>
      <c r="AN45" s="21"/>
      <c r="AO45" s="20"/>
      <c r="AP45" s="21"/>
      <c r="AQ45" s="20"/>
      <c r="AR45" s="21"/>
      <c r="AS45" s="20"/>
      <c r="AT45" s="21"/>
      <c r="AU45" s="57"/>
      <c r="AV45" s="21"/>
      <c r="AW45" s="57"/>
      <c r="AX45" s="57"/>
      <c r="AY45" s="57"/>
      <c r="AZ45" s="58"/>
      <c r="BA45" s="57">
        <v>10.0</v>
      </c>
      <c r="BB45" s="66"/>
      <c r="BC45" s="20">
        <v>6.0</v>
      </c>
      <c r="BD45" s="58">
        <v>3.0</v>
      </c>
      <c r="BE45" s="20">
        <v>9.0</v>
      </c>
      <c r="BF45" s="21"/>
      <c r="BG45" s="20"/>
      <c r="BH45" s="21">
        <v>3.0</v>
      </c>
      <c r="BI45" s="41"/>
      <c r="BJ45" s="20"/>
      <c r="BK45" s="21"/>
      <c r="BL45" s="20"/>
      <c r="BM45" s="21"/>
      <c r="BN45" s="20">
        <v>3.0</v>
      </c>
      <c r="BO45" s="21">
        <v>3.0</v>
      </c>
      <c r="BP45" s="20"/>
      <c r="BQ45" s="42"/>
      <c r="BR45" s="42">
        <f t="shared" si="7"/>
        <v>37</v>
      </c>
      <c r="BS45" s="13"/>
      <c r="BT45" s="35">
        <f t="shared" si="42"/>
        <v>3</v>
      </c>
      <c r="BU45" s="13"/>
      <c r="BV45" s="20" t="s">
        <v>88</v>
      </c>
      <c r="BW45" s="13"/>
      <c r="BX45" s="35"/>
      <c r="BY45" s="13"/>
      <c r="BZ45" s="35"/>
      <c r="CA45" s="43"/>
    </row>
    <row r="46">
      <c r="A46" s="10" t="s">
        <v>399</v>
      </c>
      <c r="B46" s="10"/>
      <c r="C46" s="10" t="s">
        <v>400</v>
      </c>
      <c r="D46" s="13" t="s">
        <v>75</v>
      </c>
      <c r="E46" s="33" t="s">
        <v>324</v>
      </c>
      <c r="F46" s="10" t="s">
        <v>400</v>
      </c>
      <c r="G46" s="13" t="s">
        <v>103</v>
      </c>
      <c r="H46" s="73" t="s">
        <v>401</v>
      </c>
      <c r="I46" s="74" t="s">
        <v>402</v>
      </c>
      <c r="J46" s="33"/>
      <c r="K46" s="12" t="s">
        <v>214</v>
      </c>
      <c r="L46" s="13" t="s">
        <v>403</v>
      </c>
      <c r="M46" s="33" t="s">
        <v>152</v>
      </c>
      <c r="N46" s="75">
        <v>2677.0</v>
      </c>
      <c r="O46" s="13" t="str">
        <f t="shared" si="14"/>
        <v>Biopartner 2677</v>
      </c>
      <c r="P46" s="13" t="s">
        <v>84</v>
      </c>
      <c r="Q46" s="29">
        <v>2.05</v>
      </c>
      <c r="R46" s="31"/>
      <c r="S46" s="31">
        <f t="shared" si="22"/>
        <v>2.255</v>
      </c>
      <c r="T46" s="31">
        <f t="shared" si="39"/>
        <v>2.311375</v>
      </c>
      <c r="U46" s="49">
        <f t="shared" si="40"/>
        <v>2.311375</v>
      </c>
      <c r="V46" s="32">
        <v>2.35</v>
      </c>
      <c r="W46" s="32">
        <f t="shared" ref="W46:W47" si="46">U46-V46</f>
        <v>-0.038625</v>
      </c>
      <c r="X46" s="12" t="s">
        <v>404</v>
      </c>
      <c r="Y46" s="13" t="s">
        <v>405</v>
      </c>
      <c r="Z46" s="34" t="str">
        <f>CONCATENATE('Alle Produkte - Gesamtsortiment'!A46, " ", 'Alle Produkte - Gesamtsortiment'!C46)</f>
        <v>E30 Frischkäse California Doppel</v>
      </c>
      <c r="AA46" s="35" t="s">
        <v>86</v>
      </c>
      <c r="AB46" s="12" t="s">
        <v>406</v>
      </c>
      <c r="AC46" s="26" t="str">
        <f t="shared" si="16"/>
        <v>https://webshop.quartier-depot.ch/wp-content/uploads/quartier-produkt-43.png</v>
      </c>
      <c r="AD46" s="13" t="str">
        <f t="shared" si="17"/>
        <v>Frischkäse California Doppel wird von Oema produziert und von Biopartner geliefert. Es kommt aus Allgäu, Deutschland und trägt Knospe Zertifizierung</v>
      </c>
      <c r="AE46" s="36"/>
      <c r="AF46" s="67"/>
      <c r="AG46" s="55"/>
      <c r="AH46" s="36"/>
      <c r="AI46" s="67"/>
      <c r="AJ46" s="55"/>
      <c r="AK46" s="56"/>
      <c r="AL46" s="21"/>
      <c r="AM46" s="57">
        <v>5.0</v>
      </c>
      <c r="AN46" s="21"/>
      <c r="AO46" s="20"/>
      <c r="AP46" s="21"/>
      <c r="AQ46" s="20"/>
      <c r="AR46" s="21"/>
      <c r="AS46" s="20"/>
      <c r="AT46" s="21"/>
      <c r="AU46" s="57">
        <v>6.0</v>
      </c>
      <c r="AV46" s="21"/>
      <c r="AW46" s="57">
        <v>6.0</v>
      </c>
      <c r="AX46" s="57">
        <v>7.0</v>
      </c>
      <c r="AY46" s="57">
        <v>7.0</v>
      </c>
      <c r="AZ46" s="58">
        <v>7.0</v>
      </c>
      <c r="BA46" s="20"/>
      <c r="BB46" s="21"/>
      <c r="BC46" s="20">
        <v>7.0</v>
      </c>
      <c r="BD46" s="21"/>
      <c r="BE46" s="20"/>
      <c r="BF46" s="21"/>
      <c r="BG46" s="20"/>
      <c r="BH46" s="21">
        <v>6.0</v>
      </c>
      <c r="BI46" s="41"/>
      <c r="BJ46" s="20"/>
      <c r="BK46" s="21"/>
      <c r="BL46" s="20"/>
      <c r="BM46" s="21">
        <v>7.0</v>
      </c>
      <c r="BN46" s="20"/>
      <c r="BO46" s="21"/>
      <c r="BP46" s="20">
        <v>6.0</v>
      </c>
      <c r="BQ46" s="42"/>
      <c r="BR46" s="42">
        <f t="shared" si="7"/>
        <v>64</v>
      </c>
      <c r="BS46" s="13">
        <v>0.0</v>
      </c>
      <c r="BT46" s="35">
        <f t="shared" si="42"/>
        <v>0</v>
      </c>
      <c r="BU46" s="13">
        <v>2.0</v>
      </c>
      <c r="BV46" s="20" t="s">
        <v>167</v>
      </c>
      <c r="BW46" s="13">
        <v>43.0</v>
      </c>
      <c r="BX46" s="35">
        <v>4.0</v>
      </c>
      <c r="BY46" s="13">
        <f t="shared" ref="BY46:BY47" si="47">BR46-BW46</f>
        <v>21</v>
      </c>
      <c r="BZ46" s="35">
        <f t="shared" ref="BZ46:BZ47" si="48">BX46-BY46</f>
        <v>-17</v>
      </c>
      <c r="CA46" s="43">
        <f t="shared" ref="CA46:CA47" si="49">BZ46*U46</f>
        <v>-39.293375</v>
      </c>
    </row>
    <row r="47">
      <c r="A47" s="10" t="s">
        <v>407</v>
      </c>
      <c r="B47" s="10"/>
      <c r="C47" s="10" t="s">
        <v>408</v>
      </c>
      <c r="D47" s="13" t="s">
        <v>75</v>
      </c>
      <c r="E47" s="33" t="s">
        <v>324</v>
      </c>
      <c r="F47" s="10" t="s">
        <v>408</v>
      </c>
      <c r="G47" s="13" t="s">
        <v>103</v>
      </c>
      <c r="H47" s="13" t="s">
        <v>409</v>
      </c>
      <c r="I47" s="44" t="s">
        <v>410</v>
      </c>
      <c r="J47" s="33"/>
      <c r="K47" s="12" t="s">
        <v>81</v>
      </c>
      <c r="L47" s="13" t="s">
        <v>411</v>
      </c>
      <c r="M47" s="13" t="s">
        <v>287</v>
      </c>
      <c r="N47" s="28">
        <v>2466.0</v>
      </c>
      <c r="O47" s="13" t="str">
        <f t="shared" si="14"/>
        <v>Biopartner 2466</v>
      </c>
      <c r="P47" s="13" t="s">
        <v>84</v>
      </c>
      <c r="Q47" s="76">
        <v>0.025</v>
      </c>
      <c r="R47" s="77"/>
      <c r="S47" s="77">
        <f t="shared" si="22"/>
        <v>0.0275</v>
      </c>
      <c r="T47" s="77">
        <f t="shared" si="39"/>
        <v>0.0281875</v>
      </c>
      <c r="U47" s="78">
        <f t="shared" si="40"/>
        <v>0.0281875</v>
      </c>
      <c r="V47" s="32">
        <v>0.04</v>
      </c>
      <c r="W47" s="32">
        <f t="shared" si="46"/>
        <v>-0.0118125</v>
      </c>
      <c r="X47" s="12" t="s">
        <v>412</v>
      </c>
      <c r="Y47" s="13" t="s">
        <v>413</v>
      </c>
      <c r="Z47" s="34" t="str">
        <f>CONCATENATE('Alle Produkte - Gesamtsortiment'!A47, " ", 'Alle Produkte - Gesamtsortiment'!C47)</f>
        <v>E31 Tomme</v>
      </c>
      <c r="AA47" s="35" t="s">
        <v>86</v>
      </c>
      <c r="AB47" s="12" t="s">
        <v>414</v>
      </c>
      <c r="AC47" s="26" t="str">
        <f t="shared" si="16"/>
        <v>https://webshop.quartier-depot.ch/wp-content/uploads/quartier-produkt-44.png</v>
      </c>
      <c r="AD47" s="13" t="str">
        <f t="shared" si="17"/>
        <v>Tomme wird von L'Aubier produziert und von Biopartner geliefert. Es kommt aus Montezillon, Neuenburg und trägt Demeter Zertifizierung</v>
      </c>
      <c r="AE47" s="36"/>
      <c r="AF47" s="67"/>
      <c r="AG47" s="55"/>
      <c r="AH47" s="36"/>
      <c r="AI47" s="67"/>
      <c r="AJ47" s="55"/>
      <c r="AK47" s="56"/>
      <c r="AL47" s="21"/>
      <c r="AM47" s="20"/>
      <c r="AN47" s="21"/>
      <c r="AO47" s="20"/>
      <c r="AP47" s="21"/>
      <c r="AQ47" s="20"/>
      <c r="AR47" s="21"/>
      <c r="AS47" s="20"/>
      <c r="AT47" s="58">
        <v>638.0</v>
      </c>
      <c r="AU47" s="20"/>
      <c r="AV47" s="58">
        <v>1686.0</v>
      </c>
      <c r="AW47" s="57">
        <v>1276.0</v>
      </c>
      <c r="AX47" s="21"/>
      <c r="AY47" s="57">
        <v>354.0</v>
      </c>
      <c r="AZ47" s="58">
        <v>17.0</v>
      </c>
      <c r="BA47" s="20"/>
      <c r="BB47" s="21"/>
      <c r="BC47" s="20">
        <v>346.0</v>
      </c>
      <c r="BD47" s="21"/>
      <c r="BE47" s="20"/>
      <c r="BF47" s="79">
        <v>1126.0</v>
      </c>
      <c r="BG47" s="20"/>
      <c r="BH47" s="21"/>
      <c r="BI47" s="41"/>
      <c r="BJ47" s="20">
        <v>1278.0</v>
      </c>
      <c r="BK47" s="21"/>
      <c r="BL47" s="20"/>
      <c r="BM47" s="21"/>
      <c r="BN47" s="20"/>
      <c r="BO47" s="21"/>
      <c r="BP47" s="20"/>
      <c r="BQ47" s="42"/>
      <c r="BR47" s="42">
        <f t="shared" si="7"/>
        <v>6721</v>
      </c>
      <c r="BS47" s="13"/>
      <c r="BT47" s="35">
        <f t="shared" si="42"/>
        <v>0</v>
      </c>
      <c r="BU47" s="13"/>
      <c r="BV47" s="20" t="s">
        <v>88</v>
      </c>
      <c r="BW47" s="13">
        <v>2480.0</v>
      </c>
      <c r="BX47" s="35"/>
      <c r="BY47" s="13">
        <f t="shared" si="47"/>
        <v>4241</v>
      </c>
      <c r="BZ47" s="35">
        <f t="shared" si="48"/>
        <v>-4241</v>
      </c>
      <c r="CA47" s="43">
        <f t="shared" si="49"/>
        <v>-119.5431875</v>
      </c>
    </row>
    <row r="48">
      <c r="A48" s="10" t="s">
        <v>415</v>
      </c>
      <c r="B48" s="10"/>
      <c r="C48" s="10" t="s">
        <v>416</v>
      </c>
      <c r="D48" s="13" t="s">
        <v>75</v>
      </c>
      <c r="E48" s="33" t="s">
        <v>324</v>
      </c>
      <c r="F48" s="10" t="s">
        <v>416</v>
      </c>
      <c r="G48" s="13" t="s">
        <v>417</v>
      </c>
      <c r="H48" s="13" t="s">
        <v>417</v>
      </c>
      <c r="I48" s="13"/>
      <c r="J48" s="33"/>
      <c r="K48" s="12" t="s">
        <v>417</v>
      </c>
      <c r="L48" s="13" t="s">
        <v>417</v>
      </c>
      <c r="M48" s="13" t="s">
        <v>417</v>
      </c>
      <c r="N48" s="28"/>
      <c r="O48" s="13" t="str">
        <f t="shared" si="14"/>
        <v>unterschiedlich </v>
      </c>
      <c r="P48" s="13" t="s">
        <v>84</v>
      </c>
      <c r="Q48" s="76">
        <v>0.0172</v>
      </c>
      <c r="R48" s="80"/>
      <c r="S48" s="77">
        <f t="shared" si="22"/>
        <v>0.01892</v>
      </c>
      <c r="T48" s="77">
        <f t="shared" si="39"/>
        <v>0.019393</v>
      </c>
      <c r="U48" s="49">
        <f t="shared" si="40"/>
        <v>0.019393</v>
      </c>
      <c r="V48" s="50"/>
      <c r="W48" s="50"/>
      <c r="X48" s="12"/>
      <c r="Y48" s="13" t="s">
        <v>418</v>
      </c>
      <c r="Z48" s="34" t="str">
        <f>CONCATENATE('Alle Produkte - Gesamtsortiment'!A48, " ", 'Alle Produkte - Gesamtsortiment'!C48)</f>
        <v>E32 Weichkäse Nr.2</v>
      </c>
      <c r="AA48" s="35" t="s">
        <v>86</v>
      </c>
      <c r="AB48" s="12" t="s">
        <v>419</v>
      </c>
      <c r="AC48" s="26" t="str">
        <f t="shared" si="16"/>
        <v>https://webshop.quartier-depot.ch/wp-content/uploads/quartier-produkt-45.png</v>
      </c>
      <c r="AD48" s="13" t="str">
        <f t="shared" si="17"/>
        <v>Weichkäse Nr.2 wird von unterschiedlich produziert und von unterschiedlich geliefert. Es kommt aus unterschiedlich und trägt unterschiedlich Zertifizierung</v>
      </c>
      <c r="AE48" s="36"/>
      <c r="AF48" s="67"/>
      <c r="AG48" s="55"/>
      <c r="AH48" s="36"/>
      <c r="AI48" s="67"/>
      <c r="AJ48" s="55"/>
      <c r="AK48" s="65"/>
      <c r="AL48" s="66"/>
      <c r="AM48" s="57">
        <v>1562.0</v>
      </c>
      <c r="AN48" s="66"/>
      <c r="AO48" s="57">
        <v>1414.0</v>
      </c>
      <c r="AP48" s="81">
        <v>1110.0</v>
      </c>
      <c r="AQ48" s="20"/>
      <c r="AR48" s="66"/>
      <c r="AS48" s="20"/>
      <c r="AT48" s="66"/>
      <c r="AU48" s="20"/>
      <c r="AV48" s="66"/>
      <c r="AW48" s="20"/>
      <c r="AX48" s="66"/>
      <c r="AY48" s="20"/>
      <c r="AZ48" s="66"/>
      <c r="BA48" s="20"/>
      <c r="BB48" s="21"/>
      <c r="BC48" s="20"/>
      <c r="BD48" s="21"/>
      <c r="BE48" s="20"/>
      <c r="BF48" s="21"/>
      <c r="BG48" s="20"/>
      <c r="BH48" s="21"/>
      <c r="BI48" s="41"/>
      <c r="BJ48" s="20">
        <v>6.0</v>
      </c>
      <c r="BK48" s="21"/>
      <c r="BL48" s="20">
        <v>2218.0</v>
      </c>
      <c r="BM48" s="21"/>
      <c r="BN48" s="20"/>
      <c r="BO48" s="21"/>
      <c r="BP48" s="20"/>
      <c r="BQ48" s="42"/>
      <c r="BR48" s="42">
        <f t="shared" si="7"/>
        <v>6310</v>
      </c>
      <c r="BS48" s="13"/>
      <c r="BT48" s="35">
        <f t="shared" si="42"/>
        <v>0</v>
      </c>
      <c r="BU48" s="13"/>
      <c r="BV48" s="20" t="s">
        <v>88</v>
      </c>
      <c r="BW48" s="13">
        <f>6404+2147</f>
        <v>8551</v>
      </c>
      <c r="BX48" s="35"/>
      <c r="BY48" s="82"/>
      <c r="BZ48" s="82"/>
      <c r="CA48" s="83"/>
    </row>
    <row r="49" ht="17.25" customHeight="1">
      <c r="A49" s="10" t="s">
        <v>420</v>
      </c>
      <c r="B49" s="10"/>
      <c r="C49" s="10" t="s">
        <v>421</v>
      </c>
      <c r="D49" s="13" t="s">
        <v>75</v>
      </c>
      <c r="E49" s="33" t="s">
        <v>324</v>
      </c>
      <c r="F49" s="52" t="s">
        <v>422</v>
      </c>
      <c r="G49" s="13" t="s">
        <v>103</v>
      </c>
      <c r="H49" s="13" t="s">
        <v>423</v>
      </c>
      <c r="I49" s="44" t="s">
        <v>424</v>
      </c>
      <c r="J49" s="33"/>
      <c r="K49" s="12" t="s">
        <v>81</v>
      </c>
      <c r="L49" s="13" t="s">
        <v>425</v>
      </c>
      <c r="M49" s="33" t="s">
        <v>83</v>
      </c>
      <c r="N49" s="28">
        <v>2973.0</v>
      </c>
      <c r="O49" s="13" t="str">
        <f t="shared" si="14"/>
        <v>Biopartner 2973</v>
      </c>
      <c r="P49" s="13" t="s">
        <v>84</v>
      </c>
      <c r="Q49" s="76">
        <f>25.47/1000</f>
        <v>0.02547</v>
      </c>
      <c r="R49" s="80"/>
      <c r="S49" s="77">
        <f t="shared" si="22"/>
        <v>0.028017</v>
      </c>
      <c r="T49" s="77">
        <f t="shared" si="39"/>
        <v>0.028717425</v>
      </c>
      <c r="U49" s="78">
        <f t="shared" si="40"/>
        <v>0.028717425</v>
      </c>
      <c r="V49" s="84">
        <v>0.03</v>
      </c>
      <c r="W49" s="84">
        <f t="shared" ref="W49:W55" si="50">U49-V49</f>
        <v>-0.001282575</v>
      </c>
      <c r="X49" s="12" t="s">
        <v>412</v>
      </c>
      <c r="Y49" s="13" t="s">
        <v>426</v>
      </c>
      <c r="Z49" s="34" t="str">
        <f>CONCATENATE('Alle Produkte - Gesamtsortiment'!A49, " ", 'Alle Produkte - Gesamtsortiment'!C49)</f>
        <v>E33 Greyezer AOP</v>
      </c>
      <c r="AA49" s="35" t="s">
        <v>86</v>
      </c>
      <c r="AB49" s="12" t="s">
        <v>427</v>
      </c>
      <c r="AC49" s="26" t="str">
        <f t="shared" si="16"/>
        <v>https://webshop.quartier-depot.ch/wp-content/uploads/quartier-produkt-46.png</v>
      </c>
      <c r="AD49" s="13" t="str">
        <f t="shared" si="17"/>
        <v>Greyezer AOP wird von Intercheese produziert und von Biopartner geliefert. Es kommt aus Beromünster, Luzern und trägt CH-Bio Zertifizierung</v>
      </c>
      <c r="AE49" s="36"/>
      <c r="AF49" s="67"/>
      <c r="AG49" s="55"/>
      <c r="AH49" s="36"/>
      <c r="AI49" s="67"/>
      <c r="AJ49" s="55"/>
      <c r="AK49" s="56"/>
      <c r="AL49" s="21"/>
      <c r="AM49" s="57">
        <v>1194.0</v>
      </c>
      <c r="AN49" s="58">
        <v>1024.0</v>
      </c>
      <c r="AO49" s="57">
        <v>1042.0</v>
      </c>
      <c r="AP49" s="81">
        <v>564.0</v>
      </c>
      <c r="AQ49" s="57">
        <v>1017.0</v>
      </c>
      <c r="AR49" s="21"/>
      <c r="AS49" s="20"/>
      <c r="AT49" s="58">
        <v>987.0</v>
      </c>
      <c r="AU49" s="57">
        <v>825.0</v>
      </c>
      <c r="AV49" s="21"/>
      <c r="AW49" s="58">
        <v>1742.0</v>
      </c>
      <c r="AX49" s="21"/>
      <c r="AY49" s="57">
        <f>2073+1336</f>
        <v>3409</v>
      </c>
      <c r="AZ49" s="58">
        <f>2019+1218</f>
        <v>3237</v>
      </c>
      <c r="BA49" s="20"/>
      <c r="BB49" s="21"/>
      <c r="BC49" s="20">
        <v>2280.0</v>
      </c>
      <c r="BD49" s="58">
        <v>1226.0</v>
      </c>
      <c r="BE49" s="20"/>
      <c r="BF49" s="21"/>
      <c r="BG49" s="20"/>
      <c r="BH49" s="21">
        <v>1580.0</v>
      </c>
      <c r="BI49" s="41"/>
      <c r="BJ49" s="20">
        <f>2178+1814</f>
        <v>3992</v>
      </c>
      <c r="BK49" s="21"/>
      <c r="BL49" s="20"/>
      <c r="BM49" s="21"/>
      <c r="BN49" s="20">
        <v>0.593</v>
      </c>
      <c r="BO49" s="21"/>
      <c r="BP49" s="20">
        <v>0.605</v>
      </c>
      <c r="BQ49" s="42"/>
      <c r="BR49" s="42">
        <f t="shared" si="7"/>
        <v>24120.198</v>
      </c>
      <c r="BS49" s="63" t="s">
        <v>428</v>
      </c>
      <c r="BT49" s="35">
        <f t="shared" si="42"/>
        <v>-5147.407</v>
      </c>
      <c r="BU49" s="13">
        <v>500.0</v>
      </c>
      <c r="BV49" s="20" t="s">
        <v>167</v>
      </c>
      <c r="BW49" s="13">
        <f>8961+8892</f>
        <v>17853</v>
      </c>
      <c r="BX49" s="85" t="s">
        <v>429</v>
      </c>
      <c r="BY49" s="13">
        <f t="shared" ref="BY49:BY62" si="51">BR49-BW49</f>
        <v>6267.198</v>
      </c>
      <c r="BZ49" s="35">
        <f t="shared" ref="BZ49:BZ62" si="52">BX49-BY49</f>
        <v>-6535.198</v>
      </c>
      <c r="CA49" s="43">
        <f t="shared" ref="CA49:CA62" si="53">BZ49*U49</f>
        <v>-187.6740584</v>
      </c>
    </row>
    <row r="50">
      <c r="A50" s="10" t="s">
        <v>430</v>
      </c>
      <c r="B50" s="10"/>
      <c r="C50" s="10" t="s">
        <v>431</v>
      </c>
      <c r="D50" s="13" t="s">
        <v>75</v>
      </c>
      <c r="E50" s="33" t="s">
        <v>324</v>
      </c>
      <c r="F50" s="52" t="s">
        <v>432</v>
      </c>
      <c r="G50" s="13" t="s">
        <v>103</v>
      </c>
      <c r="H50" s="13" t="s">
        <v>433</v>
      </c>
      <c r="I50" s="44" t="s">
        <v>434</v>
      </c>
      <c r="J50" s="33"/>
      <c r="K50" s="12" t="s">
        <v>311</v>
      </c>
      <c r="L50" s="33" t="s">
        <v>311</v>
      </c>
      <c r="M50" s="33" t="s">
        <v>296</v>
      </c>
      <c r="N50" s="28">
        <v>2606.0</v>
      </c>
      <c r="O50" s="13" t="str">
        <f t="shared" si="14"/>
        <v>Biopartner 2606</v>
      </c>
      <c r="P50" s="13" t="s">
        <v>84</v>
      </c>
      <c r="Q50" s="76">
        <v>0.028</v>
      </c>
      <c r="R50" s="80"/>
      <c r="S50" s="77">
        <f t="shared" si="22"/>
        <v>0.0308</v>
      </c>
      <c r="T50" s="77">
        <f t="shared" si="39"/>
        <v>0.03157</v>
      </c>
      <c r="U50" s="78">
        <f t="shared" si="40"/>
        <v>0.03157</v>
      </c>
      <c r="V50" s="84">
        <v>0.03</v>
      </c>
      <c r="W50" s="84">
        <f t="shared" si="50"/>
        <v>0.00157</v>
      </c>
      <c r="X50" s="12" t="s">
        <v>435</v>
      </c>
      <c r="Y50" s="13" t="s">
        <v>436</v>
      </c>
      <c r="Z50" s="34" t="str">
        <f>CONCATENATE('Alle Produkte - Gesamtsortiment'!A50, " ", 'Alle Produkte - Gesamtsortiment'!C50)</f>
        <v>E34 Parmesan</v>
      </c>
      <c r="AA50" s="35" t="s">
        <v>86</v>
      </c>
      <c r="AB50" s="12" t="s">
        <v>437</v>
      </c>
      <c r="AC50" s="26" t="str">
        <f t="shared" si="16"/>
        <v>https://webshop.quartier-depot.ch/wp-content/uploads/quartier-produkt-47.png</v>
      </c>
      <c r="AD50" s="13" t="str">
        <f t="shared" si="17"/>
        <v>Parmesan wird von La Villa produziert und von Biopartner geliefert. Es kommt aus Italien und trägt EU-Bio Zertifizierung</v>
      </c>
      <c r="AE50" s="36"/>
      <c r="AF50" s="67"/>
      <c r="AG50" s="55"/>
      <c r="AH50" s="36"/>
      <c r="AI50" s="67"/>
      <c r="AJ50" s="55"/>
      <c r="AK50" s="56"/>
      <c r="AL50" s="21"/>
      <c r="AM50" s="20"/>
      <c r="AN50" s="21"/>
      <c r="AO50" s="57">
        <v>1038.0</v>
      </c>
      <c r="AP50" s="81">
        <v>1018.0</v>
      </c>
      <c r="AQ50" s="20"/>
      <c r="AR50" s="21"/>
      <c r="AS50" s="20"/>
      <c r="AT50" s="58">
        <v>1274.0</v>
      </c>
      <c r="AU50" s="57">
        <v>1116.0</v>
      </c>
      <c r="AV50" s="21"/>
      <c r="AW50" s="57">
        <v>2107.0</v>
      </c>
      <c r="AX50" s="21"/>
      <c r="AY50" s="57">
        <v>6186.0</v>
      </c>
      <c r="AZ50" s="21"/>
      <c r="BA50" s="20"/>
      <c r="BB50" s="21"/>
      <c r="BC50" s="20"/>
      <c r="BD50" s="21"/>
      <c r="BE50" s="20">
        <v>5137.0</v>
      </c>
      <c r="BF50" s="21"/>
      <c r="BG50" s="20"/>
      <c r="BH50" s="21"/>
      <c r="BI50" s="41"/>
      <c r="BJ50" s="20">
        <v>3000.0</v>
      </c>
      <c r="BK50" s="21">
        <v>820.0</v>
      </c>
      <c r="BL50" s="20"/>
      <c r="BM50" s="21">
        <v>1000.0</v>
      </c>
      <c r="BN50" s="20">
        <v>1.354</v>
      </c>
      <c r="BO50" s="21">
        <v>3308.0</v>
      </c>
      <c r="BP50" s="20">
        <v>0.93</v>
      </c>
      <c r="BQ50" s="42"/>
      <c r="BR50" s="42">
        <f t="shared" si="7"/>
        <v>26006.284</v>
      </c>
      <c r="BS50" s="63" t="s">
        <v>438</v>
      </c>
      <c r="BT50" s="35">
        <f t="shared" si="42"/>
        <v>-2852.646</v>
      </c>
      <c r="BU50" s="13">
        <v>500.0</v>
      </c>
      <c r="BV50" s="20" t="s">
        <v>167</v>
      </c>
      <c r="BW50" s="13">
        <f>6462+7707</f>
        <v>14169</v>
      </c>
      <c r="BX50" s="85" t="s">
        <v>439</v>
      </c>
      <c r="BY50" s="13">
        <f t="shared" si="51"/>
        <v>11837.284</v>
      </c>
      <c r="BZ50" s="35">
        <f t="shared" si="52"/>
        <v>-13377.284</v>
      </c>
      <c r="CA50" s="43">
        <f t="shared" si="53"/>
        <v>-422.3208559</v>
      </c>
    </row>
    <row r="51">
      <c r="A51" s="10" t="s">
        <v>440</v>
      </c>
      <c r="B51" s="10"/>
      <c r="C51" s="10" t="s">
        <v>441</v>
      </c>
      <c r="D51" s="13" t="s">
        <v>75</v>
      </c>
      <c r="E51" s="33" t="s">
        <v>324</v>
      </c>
      <c r="F51" s="10"/>
      <c r="G51" s="13" t="s">
        <v>417</v>
      </c>
      <c r="H51" s="13" t="s">
        <v>417</v>
      </c>
      <c r="I51" s="13"/>
      <c r="J51" s="33"/>
      <c r="K51" s="12" t="s">
        <v>417</v>
      </c>
      <c r="L51" s="13" t="s">
        <v>417</v>
      </c>
      <c r="M51" s="4" t="s">
        <v>126</v>
      </c>
      <c r="N51" s="28"/>
      <c r="O51" s="13" t="str">
        <f t="shared" si="14"/>
        <v>unterschiedlich </v>
      </c>
      <c r="P51" s="13" t="s">
        <v>84</v>
      </c>
      <c r="Q51" s="76">
        <f>19.94/1000</f>
        <v>0.01994</v>
      </c>
      <c r="R51" s="77"/>
      <c r="S51" s="77">
        <f t="shared" si="22"/>
        <v>0.021934</v>
      </c>
      <c r="T51" s="77">
        <f t="shared" si="39"/>
        <v>0.02248235</v>
      </c>
      <c r="U51" s="78">
        <f t="shared" si="40"/>
        <v>0.02248235</v>
      </c>
      <c r="V51" s="84">
        <v>0.03</v>
      </c>
      <c r="W51" s="32">
        <f t="shared" si="50"/>
        <v>-0.00751765</v>
      </c>
      <c r="X51" s="86"/>
      <c r="Y51" s="13" t="s">
        <v>442</v>
      </c>
      <c r="Z51" s="34" t="str">
        <f>CONCATENATE('Alle Produkte - Gesamtsortiment'!A51, " ", 'Alle Produkte - Gesamtsortiment'!C51)</f>
        <v>E35 Hartkäse Nr. 3</v>
      </c>
      <c r="AA51" s="35" t="s">
        <v>86</v>
      </c>
      <c r="AB51" s="12" t="s">
        <v>443</v>
      </c>
      <c r="AC51" s="26" t="str">
        <f t="shared" si="16"/>
        <v>https://webshop.quartier-depot.ch/wp-content/uploads/quartier-produkt-48.png</v>
      </c>
      <c r="AD51" s="13" t="str">
        <f t="shared" si="17"/>
        <v>Hartkäse Nr. 3 wird von unterschiedlich produziert und von unterschiedlich geliefert. Es kommt aus unterschiedlich und trägt Bio Zertifizierung</v>
      </c>
      <c r="AE51" s="36"/>
      <c r="AF51" s="67"/>
      <c r="AG51" s="55"/>
      <c r="AH51" s="36"/>
      <c r="AI51" s="67"/>
      <c r="AJ51" s="55"/>
      <c r="AK51" s="56"/>
      <c r="AL51" s="21"/>
      <c r="AM51" s="57">
        <v>1192.0</v>
      </c>
      <c r="AN51" s="21"/>
      <c r="AO51" s="57">
        <v>1474.0</v>
      </c>
      <c r="AP51" s="21"/>
      <c r="AQ51" s="57">
        <v>1718.0</v>
      </c>
      <c r="AR51" s="21"/>
      <c r="AS51" s="20"/>
      <c r="AT51" s="21"/>
      <c r="AU51" s="20"/>
      <c r="AV51" s="21"/>
      <c r="AW51" s="20"/>
      <c r="AX51" s="21"/>
      <c r="AY51" s="20"/>
      <c r="AZ51" s="21"/>
      <c r="BA51" s="20"/>
      <c r="BB51" s="58">
        <f>1584+1600</f>
        <v>3184</v>
      </c>
      <c r="BC51" s="20"/>
      <c r="BD51" s="21"/>
      <c r="BE51" s="20"/>
      <c r="BF51" s="21"/>
      <c r="BG51" s="20"/>
      <c r="BH51" s="21"/>
      <c r="BI51" s="41"/>
      <c r="BJ51" s="20"/>
      <c r="BK51" s="21"/>
      <c r="BL51" s="20"/>
      <c r="BM51" s="21"/>
      <c r="BN51" s="20"/>
      <c r="BO51" s="21"/>
      <c r="BP51" s="20"/>
      <c r="BQ51" s="42"/>
      <c r="BR51" s="42">
        <f t="shared" si="7"/>
        <v>7568</v>
      </c>
      <c r="BS51" s="63" t="s">
        <v>444</v>
      </c>
      <c r="BT51" s="35">
        <f t="shared" si="42"/>
        <v>-117</v>
      </c>
      <c r="BU51" s="13">
        <v>500.0</v>
      </c>
      <c r="BV51" s="20" t="s">
        <v>167</v>
      </c>
      <c r="BW51" s="13">
        <v>5180.0</v>
      </c>
      <c r="BX51" s="35">
        <v>283.0</v>
      </c>
      <c r="BY51" s="13">
        <f t="shared" si="51"/>
        <v>2388</v>
      </c>
      <c r="BZ51" s="35">
        <f t="shared" si="52"/>
        <v>-2105</v>
      </c>
      <c r="CA51" s="43">
        <f t="shared" si="53"/>
        <v>-47.32534675</v>
      </c>
    </row>
    <row r="52">
      <c r="A52" s="1" t="s">
        <v>445</v>
      </c>
      <c r="B52" s="10"/>
      <c r="C52" s="10" t="s">
        <v>446</v>
      </c>
      <c r="D52" s="13" t="s">
        <v>75</v>
      </c>
      <c r="E52" s="33" t="s">
        <v>324</v>
      </c>
      <c r="F52" s="10" t="s">
        <v>447</v>
      </c>
      <c r="G52" s="13" t="s">
        <v>103</v>
      </c>
      <c r="H52" s="2" t="s">
        <v>448</v>
      </c>
      <c r="I52" s="87" t="s">
        <v>449</v>
      </c>
      <c r="J52" s="13" t="s">
        <v>450</v>
      </c>
      <c r="K52" s="2" t="s">
        <v>81</v>
      </c>
      <c r="L52" s="13" t="s">
        <v>451</v>
      </c>
      <c r="M52" s="4" t="s">
        <v>83</v>
      </c>
      <c r="N52" s="28">
        <v>1857.0</v>
      </c>
      <c r="O52" s="13" t="str">
        <f t="shared" si="14"/>
        <v>Biopartner 1857</v>
      </c>
      <c r="P52" s="13" t="s">
        <v>84</v>
      </c>
      <c r="Q52" s="29">
        <v>2.3</v>
      </c>
      <c r="R52" s="31"/>
      <c r="S52" s="31">
        <f t="shared" si="22"/>
        <v>2.53</v>
      </c>
      <c r="T52" s="31">
        <f t="shared" si="39"/>
        <v>2.59325</v>
      </c>
      <c r="U52" s="49">
        <f t="shared" si="40"/>
        <v>2.59325</v>
      </c>
      <c r="V52" s="32"/>
      <c r="W52" s="32">
        <f t="shared" si="50"/>
        <v>2.59325</v>
      </c>
      <c r="X52" s="12"/>
      <c r="Y52" s="13" t="s">
        <v>452</v>
      </c>
      <c r="Z52" s="34" t="str">
        <f>CONCATENATE('Alle Produkte - Gesamtsortiment'!A52, " ", 'Alle Produkte - Gesamtsortiment'!C52)</f>
        <v>E36 Reibkäse</v>
      </c>
      <c r="AA52" s="35" t="s">
        <v>86</v>
      </c>
      <c r="AB52" s="12" t="s">
        <v>453</v>
      </c>
      <c r="AC52" s="26" t="str">
        <f t="shared" si="16"/>
        <v>https://webshop.quartier-depot.ch/wp-content/uploads/quartier-produkt-49.png</v>
      </c>
      <c r="AD52" s="13" t="str">
        <f t="shared" si="17"/>
        <v>Reibkäse wird von Züger produziert und von Biopartner geliefert. Es kommt aus Oberbüren und trägt CH-Bio Zertifizierung</v>
      </c>
      <c r="AE52" s="36"/>
      <c r="AF52" s="67"/>
      <c r="AG52" s="55"/>
      <c r="AH52" s="36"/>
      <c r="AI52" s="67"/>
      <c r="AJ52" s="55"/>
      <c r="AK52" s="56"/>
      <c r="AL52" s="21"/>
      <c r="AM52" s="88"/>
      <c r="AN52" s="21"/>
      <c r="AO52" s="20"/>
      <c r="AP52" s="21"/>
      <c r="AQ52" s="20"/>
      <c r="AR52" s="21"/>
      <c r="AS52" s="20"/>
      <c r="AT52" s="21"/>
      <c r="AU52" s="20"/>
      <c r="AV52" s="21"/>
      <c r="AW52" s="20"/>
      <c r="AX52" s="21"/>
      <c r="AY52" s="57">
        <v>5.0</v>
      </c>
      <c r="AZ52" s="21"/>
      <c r="BA52" s="57">
        <v>5.0</v>
      </c>
      <c r="BB52" s="21"/>
      <c r="BC52" s="20"/>
      <c r="BD52" s="58">
        <v>5.0</v>
      </c>
      <c r="BE52" s="20"/>
      <c r="BF52" s="21">
        <v>3.0</v>
      </c>
      <c r="BG52" s="20"/>
      <c r="BH52" s="21"/>
      <c r="BI52" s="41"/>
      <c r="BJ52" s="20">
        <v>5.0</v>
      </c>
      <c r="BK52" s="21"/>
      <c r="BL52" s="20"/>
      <c r="BM52" s="21"/>
      <c r="BN52" s="20">
        <v>3.0</v>
      </c>
      <c r="BO52" s="21"/>
      <c r="BP52" s="20">
        <v>5.0</v>
      </c>
      <c r="BQ52" s="42"/>
      <c r="BR52" s="42">
        <f t="shared" si="7"/>
        <v>31</v>
      </c>
      <c r="BS52" s="13">
        <v>2.0</v>
      </c>
      <c r="BT52" s="35">
        <f t="shared" si="42"/>
        <v>5</v>
      </c>
      <c r="BU52" s="13">
        <v>3.0</v>
      </c>
      <c r="BV52" s="20" t="s">
        <v>167</v>
      </c>
      <c r="BW52" s="13">
        <v>12.0</v>
      </c>
      <c r="BX52" s="35">
        <v>4.0</v>
      </c>
      <c r="BY52" s="13">
        <f t="shared" si="51"/>
        <v>19</v>
      </c>
      <c r="BZ52" s="35">
        <f t="shared" si="52"/>
        <v>-15</v>
      </c>
      <c r="CA52" s="43">
        <f t="shared" si="53"/>
        <v>-38.89875</v>
      </c>
    </row>
    <row r="53">
      <c r="A53" s="1" t="s">
        <v>454</v>
      </c>
      <c r="B53" s="2"/>
      <c r="C53" s="2" t="s">
        <v>455</v>
      </c>
      <c r="D53" s="13" t="s">
        <v>75</v>
      </c>
      <c r="E53" s="33" t="s">
        <v>324</v>
      </c>
      <c r="F53" s="89" t="s">
        <v>456</v>
      </c>
      <c r="G53" s="2" t="s">
        <v>103</v>
      </c>
      <c r="H53" s="2" t="s">
        <v>448</v>
      </c>
      <c r="I53" s="87" t="s">
        <v>449</v>
      </c>
      <c r="J53" s="2" t="s">
        <v>457</v>
      </c>
      <c r="K53" s="2" t="s">
        <v>81</v>
      </c>
      <c r="L53" s="2" t="s">
        <v>451</v>
      </c>
      <c r="M53" s="4" t="s">
        <v>83</v>
      </c>
      <c r="N53" s="28">
        <v>2981.0</v>
      </c>
      <c r="O53" s="13" t="str">
        <f t="shared" si="14"/>
        <v>Biopartner 2981</v>
      </c>
      <c r="P53" s="13" t="s">
        <v>84</v>
      </c>
      <c r="Q53" s="29">
        <v>2.75</v>
      </c>
      <c r="R53" s="31"/>
      <c r="S53" s="31">
        <f t="shared" si="22"/>
        <v>3.025</v>
      </c>
      <c r="T53" s="31">
        <f t="shared" si="39"/>
        <v>3.100625</v>
      </c>
      <c r="U53" s="49">
        <f t="shared" si="40"/>
        <v>3.100625</v>
      </c>
      <c r="V53" s="9">
        <v>1.8</v>
      </c>
      <c r="W53" s="9">
        <f t="shared" si="50"/>
        <v>1.300625</v>
      </c>
      <c r="X53" s="90"/>
      <c r="Y53" s="13" t="s">
        <v>458</v>
      </c>
      <c r="Z53" s="34" t="str">
        <f>CONCATENATE('Alle Produkte - Gesamtsortiment'!A53, " ", 'Alle Produkte - Gesamtsortiment'!C53)</f>
        <v>E37 Doppel-Mozzarella</v>
      </c>
      <c r="AA53" s="35" t="s">
        <v>86</v>
      </c>
      <c r="AB53" s="12" t="s">
        <v>459</v>
      </c>
      <c r="AC53" s="26" t="str">
        <f t="shared" si="16"/>
        <v>https://webshop.quartier-depot.ch/wp-content/uploads/quartier-produkt-50.png</v>
      </c>
      <c r="AD53" s="13" t="str">
        <f t="shared" si="17"/>
        <v>Doppel-Mozzarella wird von Züger produziert und von Biopartner geliefert. Es kommt aus Oberbüren und trägt CH-Bio Zertifizierung</v>
      </c>
      <c r="AE53" s="91">
        <v>2.2</v>
      </c>
      <c r="AF53" s="54">
        <f>U53-AE53</f>
        <v>0.900625</v>
      </c>
      <c r="AG53" s="55">
        <f>U53/AE53</f>
        <v>1.409375</v>
      </c>
      <c r="AH53" s="91"/>
      <c r="AI53" s="54"/>
      <c r="AJ53" s="55"/>
      <c r="AK53" s="56"/>
      <c r="AL53" s="21"/>
      <c r="AM53" s="88"/>
      <c r="AN53" s="21"/>
      <c r="AO53" s="88"/>
      <c r="AP53" s="21"/>
      <c r="AQ53" s="88"/>
      <c r="AR53" s="21"/>
      <c r="AS53" s="92">
        <v>10.0</v>
      </c>
      <c r="AT53" s="21"/>
      <c r="AU53" s="92">
        <v>9.0</v>
      </c>
      <c r="AV53" s="21"/>
      <c r="AW53" s="58">
        <v>20.0</v>
      </c>
      <c r="AX53" s="21"/>
      <c r="AY53" s="92">
        <v>15.0</v>
      </c>
      <c r="AZ53" s="21"/>
      <c r="BA53" s="92">
        <v>20.0</v>
      </c>
      <c r="BB53" s="58">
        <v>12.0</v>
      </c>
      <c r="BC53" s="88">
        <v>20.0</v>
      </c>
      <c r="BD53" s="21"/>
      <c r="BE53" s="20">
        <v>12.0</v>
      </c>
      <c r="BF53" s="21">
        <v>4.0</v>
      </c>
      <c r="BG53" s="20"/>
      <c r="BH53" s="21">
        <v>6.0</v>
      </c>
      <c r="BI53" s="41"/>
      <c r="BJ53" s="20">
        <v>12.0</v>
      </c>
      <c r="BK53" s="21">
        <v>10.0</v>
      </c>
      <c r="BL53" s="20"/>
      <c r="BM53" s="21"/>
      <c r="BN53" s="20">
        <v>6.0</v>
      </c>
      <c r="BO53" s="21">
        <v>10.0</v>
      </c>
      <c r="BP53" s="20">
        <v>6.0</v>
      </c>
      <c r="BQ53" s="42"/>
      <c r="BR53" s="42">
        <f t="shared" si="7"/>
        <v>172</v>
      </c>
      <c r="BS53" s="63" t="s">
        <v>460</v>
      </c>
      <c r="BT53" s="35">
        <f t="shared" si="42"/>
        <v>2</v>
      </c>
      <c r="BU53" s="13">
        <v>5.0</v>
      </c>
      <c r="BV53" s="35" t="s">
        <v>167</v>
      </c>
      <c r="BW53" s="13">
        <f>34+88</f>
        <v>122</v>
      </c>
      <c r="BX53" s="35">
        <v>7.0</v>
      </c>
      <c r="BY53" s="13">
        <f t="shared" si="51"/>
        <v>50</v>
      </c>
      <c r="BZ53" s="35">
        <f t="shared" si="52"/>
        <v>-43</v>
      </c>
      <c r="CA53" s="43">
        <f t="shared" si="53"/>
        <v>-133.326875</v>
      </c>
    </row>
    <row r="54">
      <c r="A54" s="1" t="s">
        <v>461</v>
      </c>
      <c r="B54" s="2"/>
      <c r="C54" s="2" t="s">
        <v>462</v>
      </c>
      <c r="D54" s="13" t="s">
        <v>75</v>
      </c>
      <c r="E54" s="33" t="s">
        <v>324</v>
      </c>
      <c r="F54" s="2" t="s">
        <v>462</v>
      </c>
      <c r="G54" s="13" t="s">
        <v>103</v>
      </c>
      <c r="H54" s="33" t="s">
        <v>463</v>
      </c>
      <c r="I54" s="44" t="s">
        <v>464</v>
      </c>
      <c r="J54" s="2" t="s">
        <v>465</v>
      </c>
      <c r="K54" s="12"/>
      <c r="L54" s="12" t="s">
        <v>466</v>
      </c>
      <c r="M54" s="4" t="s">
        <v>152</v>
      </c>
      <c r="N54" s="28">
        <v>76238.0</v>
      </c>
      <c r="O54" s="13" t="str">
        <f t="shared" si="14"/>
        <v>Biopartner 76238</v>
      </c>
      <c r="P54" s="13" t="s">
        <v>84</v>
      </c>
      <c r="Q54" s="29">
        <v>0.69</v>
      </c>
      <c r="R54" s="31"/>
      <c r="S54" s="31">
        <f t="shared" si="22"/>
        <v>0.759</v>
      </c>
      <c r="T54" s="31">
        <f t="shared" si="39"/>
        <v>0.777975</v>
      </c>
      <c r="U54" s="49">
        <f t="shared" si="40"/>
        <v>0.777975</v>
      </c>
      <c r="V54" s="9">
        <v>0.9</v>
      </c>
      <c r="W54" s="9">
        <f t="shared" si="50"/>
        <v>-0.122025</v>
      </c>
      <c r="X54" s="90">
        <v>44045.0</v>
      </c>
      <c r="Y54" s="13" t="s">
        <v>467</v>
      </c>
      <c r="Z54" s="34" t="str">
        <f>CONCATENATE('Alle Produkte - Gesamtsortiment'!A54, " ", 'Alle Produkte - Gesamtsortiment'!C54)</f>
        <v>E38 Hefe frisch</v>
      </c>
      <c r="AA54" s="35" t="s">
        <v>86</v>
      </c>
      <c r="AB54" s="12" t="s">
        <v>468</v>
      </c>
      <c r="AC54" s="26" t="str">
        <f t="shared" si="16"/>
        <v>https://webshop.quartier-depot.ch/wp-content/uploads/quartier-produkt-51.png</v>
      </c>
      <c r="AD54" s="13" t="str">
        <f t="shared" si="17"/>
        <v>Hefe frisch wird von Hefe Schweiz (TG) produziert und von Biopartner geliefert. Es kommt aus Stettfurt, Thurgau und trägt Knospe Zertifizierung</v>
      </c>
      <c r="AE54" s="72"/>
      <c r="AF54" s="67"/>
      <c r="AG54" s="55"/>
      <c r="AH54" s="72"/>
      <c r="AI54" s="67"/>
      <c r="AJ54" s="55"/>
      <c r="AK54" s="56"/>
      <c r="AL54" s="21"/>
      <c r="AM54" s="88"/>
      <c r="AN54" s="21"/>
      <c r="AO54" s="92">
        <v>24.0</v>
      </c>
      <c r="AP54" s="21"/>
      <c r="AQ54" s="88"/>
      <c r="AR54" s="21"/>
      <c r="AS54" s="88"/>
      <c r="AT54" s="21"/>
      <c r="AU54" s="88"/>
      <c r="AV54" s="21"/>
      <c r="AW54" s="88"/>
      <c r="AX54" s="21"/>
      <c r="AY54" s="88"/>
      <c r="AZ54" s="58">
        <v>12.0</v>
      </c>
      <c r="BA54" s="88"/>
      <c r="BB54" s="21"/>
      <c r="BC54" s="88"/>
      <c r="BD54" s="21"/>
      <c r="BE54" s="20"/>
      <c r="BF54" s="21">
        <v>12.0</v>
      </c>
      <c r="BG54" s="20"/>
      <c r="BH54" s="21"/>
      <c r="BI54" s="41"/>
      <c r="BJ54" s="20"/>
      <c r="BK54" s="21">
        <v>12.0</v>
      </c>
      <c r="BL54" s="20"/>
      <c r="BM54" s="21"/>
      <c r="BN54" s="20"/>
      <c r="BO54" s="21"/>
      <c r="BP54" s="20">
        <v>12.0</v>
      </c>
      <c r="BQ54" s="42"/>
      <c r="BR54" s="42">
        <f t="shared" si="7"/>
        <v>72</v>
      </c>
      <c r="BS54" s="13">
        <v>7.0</v>
      </c>
      <c r="BT54" s="35">
        <f t="shared" si="42"/>
        <v>7</v>
      </c>
      <c r="BU54" s="13">
        <v>5.0</v>
      </c>
      <c r="BV54" s="35" t="s">
        <v>167</v>
      </c>
      <c r="BW54" s="13">
        <f>18+18</f>
        <v>36</v>
      </c>
      <c r="BX54" s="35">
        <v>0.0</v>
      </c>
      <c r="BY54" s="13">
        <f t="shared" si="51"/>
        <v>36</v>
      </c>
      <c r="BZ54" s="35">
        <f t="shared" si="52"/>
        <v>-36</v>
      </c>
      <c r="CA54" s="43">
        <f t="shared" si="53"/>
        <v>-28.0071</v>
      </c>
    </row>
    <row r="55">
      <c r="A55" s="10" t="s">
        <v>469</v>
      </c>
      <c r="B55" s="52"/>
      <c r="C55" s="52" t="s">
        <v>470</v>
      </c>
      <c r="D55" s="13" t="s">
        <v>75</v>
      </c>
      <c r="E55" s="33" t="s">
        <v>324</v>
      </c>
      <c r="F55" s="52" t="s">
        <v>470</v>
      </c>
      <c r="G55" s="56" t="s">
        <v>103</v>
      </c>
      <c r="H55" s="33" t="s">
        <v>471</v>
      </c>
      <c r="I55" s="44" t="s">
        <v>472</v>
      </c>
      <c r="J55" s="33" t="s">
        <v>473</v>
      </c>
      <c r="K55" s="12"/>
      <c r="L55" s="13" t="s">
        <v>474</v>
      </c>
      <c r="M55" s="33" t="s">
        <v>287</v>
      </c>
      <c r="N55" s="28">
        <v>2770.0</v>
      </c>
      <c r="O55" s="13" t="str">
        <f t="shared" si="14"/>
        <v>Biopartner 2770</v>
      </c>
      <c r="P55" s="13" t="s">
        <v>84</v>
      </c>
      <c r="Q55" s="29">
        <v>3.7</v>
      </c>
      <c r="R55" s="31"/>
      <c r="S55" s="31">
        <f t="shared" si="22"/>
        <v>4.07</v>
      </c>
      <c r="T55" s="31">
        <f t="shared" si="39"/>
        <v>4.17175</v>
      </c>
      <c r="U55" s="49">
        <f t="shared" si="40"/>
        <v>4.17175</v>
      </c>
      <c r="V55" s="50">
        <v>4.3</v>
      </c>
      <c r="W55" s="50">
        <f t="shared" si="50"/>
        <v>-0.12825</v>
      </c>
      <c r="X55" s="86">
        <v>43924.0</v>
      </c>
      <c r="Y55" s="13" t="s">
        <v>475</v>
      </c>
      <c r="Z55" s="34" t="str">
        <f>CONCATENATE('Alle Produkte - Gesamtsortiment'!A55, " ", 'Alle Produkte - Gesamtsortiment'!C55)</f>
        <v>E39 Seidentofu</v>
      </c>
      <c r="AA55" s="35" t="s">
        <v>86</v>
      </c>
      <c r="AB55" s="12" t="s">
        <v>476</v>
      </c>
      <c r="AC55" s="26" t="str">
        <f t="shared" si="16"/>
        <v>https://webshop.quartier-depot.ch/wp-content/uploads/quartier-produkt-52.png</v>
      </c>
      <c r="AD55" s="13" t="str">
        <f t="shared" si="17"/>
        <v>Seidentofu wird von Taifun produziert und von Biopartner geliefert. Es kommt aus Freiburg, Deutschland und trägt Demeter Zertifizierung</v>
      </c>
      <c r="AE55" s="72"/>
      <c r="AF55" s="67"/>
      <c r="AG55" s="55"/>
      <c r="AH55" s="72"/>
      <c r="AI55" s="67"/>
      <c r="AJ55" s="55"/>
      <c r="AK55" s="56"/>
      <c r="AL55" s="21"/>
      <c r="AM55" s="20"/>
      <c r="AN55" s="21"/>
      <c r="AO55" s="57">
        <v>10.0</v>
      </c>
      <c r="AP55" s="21"/>
      <c r="AQ55" s="20"/>
      <c r="AR55" s="21"/>
      <c r="AS55" s="20"/>
      <c r="AT55" s="21"/>
      <c r="AU55" s="20"/>
      <c r="AV55" s="58">
        <v>3.0</v>
      </c>
      <c r="AW55" s="20">
        <v>5.0</v>
      </c>
      <c r="AX55" s="21"/>
      <c r="AY55" s="57">
        <v>5.0</v>
      </c>
      <c r="AZ55" s="21"/>
      <c r="BA55" s="20"/>
      <c r="BB55" s="21"/>
      <c r="BC55" s="20"/>
      <c r="BD55" s="58">
        <v>5.0</v>
      </c>
      <c r="BE55" s="20"/>
      <c r="BF55" s="21"/>
      <c r="BG55" s="20"/>
      <c r="BH55" s="21"/>
      <c r="BI55" s="41"/>
      <c r="BJ55" s="20"/>
      <c r="BK55" s="21"/>
      <c r="BL55" s="20"/>
      <c r="BM55" s="21"/>
      <c r="BN55" s="20">
        <v>5.0</v>
      </c>
      <c r="BO55" s="21"/>
      <c r="BP55" s="20"/>
      <c r="BQ55" s="42"/>
      <c r="BR55" s="42">
        <f t="shared" si="7"/>
        <v>33</v>
      </c>
      <c r="BS55" s="13">
        <v>0.0</v>
      </c>
      <c r="BT55" s="35">
        <f t="shared" si="42"/>
        <v>5</v>
      </c>
      <c r="BU55" s="13">
        <v>2.0</v>
      </c>
      <c r="BV55" s="35" t="s">
        <v>167</v>
      </c>
      <c r="BW55" s="13">
        <f>15+8</f>
        <v>23</v>
      </c>
      <c r="BX55" s="35">
        <v>2.0</v>
      </c>
      <c r="BY55" s="13">
        <f t="shared" si="51"/>
        <v>10</v>
      </c>
      <c r="BZ55" s="35">
        <f t="shared" si="52"/>
        <v>-8</v>
      </c>
      <c r="CA55" s="43">
        <f t="shared" si="53"/>
        <v>-33.374</v>
      </c>
    </row>
    <row r="56">
      <c r="A56" s="93" t="s">
        <v>477</v>
      </c>
      <c r="B56" s="56"/>
      <c r="C56" s="56" t="s">
        <v>478</v>
      </c>
      <c r="D56" s="94" t="s">
        <v>75</v>
      </c>
      <c r="E56" s="95" t="s">
        <v>479</v>
      </c>
      <c r="F56" s="56"/>
      <c r="G56" s="56" t="s">
        <v>103</v>
      </c>
      <c r="H56" s="56"/>
      <c r="I56" s="96"/>
      <c r="J56" s="56" t="s">
        <v>480</v>
      </c>
      <c r="K56" s="56" t="s">
        <v>81</v>
      </c>
      <c r="L56" s="56" t="s">
        <v>81</v>
      </c>
      <c r="M56" s="9" t="s">
        <v>481</v>
      </c>
      <c r="N56" s="28">
        <v>2356.0</v>
      </c>
      <c r="O56" s="13" t="str">
        <f t="shared" si="14"/>
        <v>Biopartner 2356</v>
      </c>
      <c r="P56" s="94" t="s">
        <v>84</v>
      </c>
      <c r="Q56" s="9">
        <v>4.48</v>
      </c>
      <c r="R56" s="97"/>
      <c r="S56" s="97">
        <f t="shared" si="22"/>
        <v>4.928</v>
      </c>
      <c r="T56" s="97">
        <f t="shared" si="39"/>
        <v>5.0512</v>
      </c>
      <c r="U56" s="49">
        <f t="shared" si="40"/>
        <v>5.0512</v>
      </c>
      <c r="V56" s="9"/>
      <c r="W56" s="9"/>
      <c r="X56" s="98"/>
      <c r="Y56" s="13" t="s">
        <v>482</v>
      </c>
      <c r="Z56" s="34" t="str">
        <f>CONCATENATE('Alle Produkte - Gesamtsortiment'!A56, " ", 'Alle Produkte - Gesamtsortiment'!C56)</f>
        <v>E40 Blätterteig Dinkel ausgewallt</v>
      </c>
      <c r="AA56" s="35" t="s">
        <v>86</v>
      </c>
      <c r="AB56" s="12" t="s">
        <v>483</v>
      </c>
      <c r="AC56" s="26" t="str">
        <f t="shared" si="16"/>
        <v>https://webshop.quartier-depot.ch/wp-content/uploads/quartier-produkt-53.png</v>
      </c>
      <c r="AD56" s="13" t="str">
        <f t="shared" si="17"/>
        <v>Blätterteig Dinkel ausgewallt wird von  produziert und von Biopartner geliefert. Es kommt aus Schweiz und trägt CH-Knospe Zertifizierung</v>
      </c>
      <c r="AE56" s="99"/>
      <c r="AF56" s="100"/>
      <c r="AG56" s="101"/>
      <c r="AH56" s="99"/>
      <c r="AI56" s="100"/>
      <c r="AJ56" s="101"/>
      <c r="AK56" s="56"/>
      <c r="AL56" s="21"/>
      <c r="AM56" s="20"/>
      <c r="AN56" s="21"/>
      <c r="AO56" s="20"/>
      <c r="AP56" s="21"/>
      <c r="AQ56" s="20"/>
      <c r="AR56" s="21"/>
      <c r="AS56" s="20"/>
      <c r="AT56" s="21"/>
      <c r="AU56" s="20"/>
      <c r="AV56" s="21"/>
      <c r="AW56" s="58">
        <v>6.0</v>
      </c>
      <c r="AX56" s="21"/>
      <c r="AY56" s="57">
        <v>6.0</v>
      </c>
      <c r="AZ56" s="58">
        <v>10.0</v>
      </c>
      <c r="BA56" s="20"/>
      <c r="BB56" s="58">
        <v>12.0</v>
      </c>
      <c r="BC56" s="20"/>
      <c r="BD56" s="58">
        <v>6.0</v>
      </c>
      <c r="BE56" s="20">
        <v>8.0</v>
      </c>
      <c r="BF56" s="21">
        <v>4.0</v>
      </c>
      <c r="BG56" s="20"/>
      <c r="BH56" s="21">
        <v>4.0</v>
      </c>
      <c r="BI56" s="41"/>
      <c r="BJ56" s="20"/>
      <c r="BK56" s="21">
        <v>4.0</v>
      </c>
      <c r="BL56" s="20">
        <v>6.0</v>
      </c>
      <c r="BM56" s="21"/>
      <c r="BN56" s="20">
        <v>2.0</v>
      </c>
      <c r="BO56" s="21"/>
      <c r="BP56" s="20">
        <v>4.0</v>
      </c>
      <c r="BQ56" s="42"/>
      <c r="BR56" s="42">
        <f t="shared" si="7"/>
        <v>72</v>
      </c>
      <c r="BS56" s="13">
        <v>0.0</v>
      </c>
      <c r="BT56" s="35">
        <f t="shared" si="42"/>
        <v>2</v>
      </c>
      <c r="BU56" s="13">
        <v>3.0</v>
      </c>
      <c r="BV56" s="94" t="s">
        <v>167</v>
      </c>
      <c r="BW56" s="13">
        <f>4+49</f>
        <v>53</v>
      </c>
      <c r="BX56" s="35">
        <v>4.0</v>
      </c>
      <c r="BY56" s="13">
        <f t="shared" si="51"/>
        <v>19</v>
      </c>
      <c r="BZ56" s="35">
        <f t="shared" si="52"/>
        <v>-15</v>
      </c>
      <c r="CA56" s="43">
        <f t="shared" si="53"/>
        <v>-75.768</v>
      </c>
    </row>
    <row r="57">
      <c r="A57" s="93" t="s">
        <v>484</v>
      </c>
      <c r="B57" s="56"/>
      <c r="C57" s="94" t="s">
        <v>485</v>
      </c>
      <c r="D57" s="94" t="s">
        <v>75</v>
      </c>
      <c r="E57" s="95" t="s">
        <v>479</v>
      </c>
      <c r="F57" s="56"/>
      <c r="G57" s="56" t="s">
        <v>103</v>
      </c>
      <c r="H57" s="96"/>
      <c r="I57" s="96"/>
      <c r="J57" s="56" t="s">
        <v>480</v>
      </c>
      <c r="K57" s="56" t="s">
        <v>81</v>
      </c>
      <c r="L57" s="56" t="s">
        <v>81</v>
      </c>
      <c r="M57" s="9" t="s">
        <v>481</v>
      </c>
      <c r="N57" s="28">
        <v>6101.0</v>
      </c>
      <c r="O57" s="13" t="str">
        <f t="shared" si="14"/>
        <v>Biopartner 6101</v>
      </c>
      <c r="P57" s="94" t="s">
        <v>84</v>
      </c>
      <c r="Q57" s="9">
        <v>4.3</v>
      </c>
      <c r="R57" s="97"/>
      <c r="S57" s="97">
        <f t="shared" si="22"/>
        <v>4.73</v>
      </c>
      <c r="T57" s="97">
        <f t="shared" si="39"/>
        <v>4.84825</v>
      </c>
      <c r="U57" s="49">
        <f t="shared" si="40"/>
        <v>4.84825</v>
      </c>
      <c r="V57" s="9"/>
      <c r="W57" s="9"/>
      <c r="X57" s="98"/>
      <c r="Y57" s="13" t="s">
        <v>486</v>
      </c>
      <c r="Z57" s="34" t="str">
        <f>CONCATENATE('Alle Produkte - Gesamtsortiment'!A57, " ", 'Alle Produkte - Gesamtsortiment'!C57)</f>
        <v>E41 Blätterteig Weizen ausgewallt</v>
      </c>
      <c r="AA57" s="35" t="s">
        <v>86</v>
      </c>
      <c r="AB57" s="12" t="s">
        <v>487</v>
      </c>
      <c r="AC57" s="26" t="str">
        <f t="shared" si="16"/>
        <v>https://webshop.quartier-depot.ch/wp-content/uploads/quartier-produkt-54.png</v>
      </c>
      <c r="AD57" s="13" t="str">
        <f t="shared" si="17"/>
        <v>Blätterteig Weizen ausgewallt wird von  produziert und von Biopartner geliefert. Es kommt aus Schweiz und trägt CH-Knospe Zertifizierung</v>
      </c>
      <c r="AE57" s="99"/>
      <c r="AF57" s="100"/>
      <c r="AG57" s="101"/>
      <c r="AH57" s="99"/>
      <c r="AI57" s="100"/>
      <c r="AJ57" s="101"/>
      <c r="AK57" s="56"/>
      <c r="AL57" s="21"/>
      <c r="AM57" s="88"/>
      <c r="AN57" s="21"/>
      <c r="AO57" s="88"/>
      <c r="AP57" s="21"/>
      <c r="AQ57" s="88"/>
      <c r="AR57" s="21"/>
      <c r="AS57" s="88"/>
      <c r="AT57" s="21"/>
      <c r="AU57" s="88"/>
      <c r="AV57" s="21"/>
      <c r="AW57" s="58">
        <v>6.0</v>
      </c>
      <c r="AX57" s="21"/>
      <c r="AY57" s="92">
        <v>6.0</v>
      </c>
      <c r="AZ57" s="58">
        <v>10.0</v>
      </c>
      <c r="BA57" s="88"/>
      <c r="BB57" s="58">
        <v>12.0</v>
      </c>
      <c r="BC57" s="88"/>
      <c r="BD57" s="58">
        <v>4.0</v>
      </c>
      <c r="BE57" s="20">
        <v>8.0</v>
      </c>
      <c r="BF57" s="21"/>
      <c r="BG57" s="20"/>
      <c r="BH57" s="21">
        <v>4.0</v>
      </c>
      <c r="BI57" s="41"/>
      <c r="BJ57" s="20"/>
      <c r="BK57" s="21">
        <v>4.0</v>
      </c>
      <c r="BL57" s="20">
        <v>6.0</v>
      </c>
      <c r="BM57" s="21"/>
      <c r="BN57" s="20"/>
      <c r="BO57" s="21"/>
      <c r="BP57" s="20">
        <v>4.0</v>
      </c>
      <c r="BQ57" s="42"/>
      <c r="BR57" s="42">
        <f t="shared" si="7"/>
        <v>64</v>
      </c>
      <c r="BS57" s="13">
        <v>1.0</v>
      </c>
      <c r="BT57" s="35">
        <f t="shared" si="42"/>
        <v>1</v>
      </c>
      <c r="BU57" s="13">
        <v>2.0</v>
      </c>
      <c r="BV57" s="94" t="s">
        <v>167</v>
      </c>
      <c r="BW57" s="13">
        <f>4+27</f>
        <v>31</v>
      </c>
      <c r="BX57" s="35">
        <v>7.0</v>
      </c>
      <c r="BY57" s="13">
        <f t="shared" si="51"/>
        <v>33</v>
      </c>
      <c r="BZ57" s="35">
        <f t="shared" si="52"/>
        <v>-26</v>
      </c>
      <c r="CA57" s="43">
        <f t="shared" si="53"/>
        <v>-126.0545</v>
      </c>
    </row>
    <row r="58">
      <c r="A58" s="93" t="s">
        <v>488</v>
      </c>
      <c r="B58" s="56"/>
      <c r="C58" s="94" t="s">
        <v>489</v>
      </c>
      <c r="D58" s="94" t="s">
        <v>75</v>
      </c>
      <c r="E58" s="95" t="s">
        <v>490</v>
      </c>
      <c r="F58" s="56" t="s">
        <v>490</v>
      </c>
      <c r="G58" s="56" t="s">
        <v>103</v>
      </c>
      <c r="H58" s="56" t="s">
        <v>491</v>
      </c>
      <c r="I58" s="96"/>
      <c r="J58" s="56" t="s">
        <v>355</v>
      </c>
      <c r="K58" s="56" t="s">
        <v>81</v>
      </c>
      <c r="L58" s="56" t="s">
        <v>81</v>
      </c>
      <c r="M58" s="9" t="s">
        <v>481</v>
      </c>
      <c r="N58" s="28" t="s">
        <v>492</v>
      </c>
      <c r="O58" s="13" t="str">
        <f t="shared" si="14"/>
        <v>Biopartner 003181</v>
      </c>
      <c r="P58" s="94" t="s">
        <v>84</v>
      </c>
      <c r="Q58" s="9">
        <v>2.63</v>
      </c>
      <c r="R58" s="97"/>
      <c r="S58" s="97">
        <f t="shared" si="22"/>
        <v>2.893</v>
      </c>
      <c r="T58" s="97">
        <f t="shared" si="39"/>
        <v>2.965325</v>
      </c>
      <c r="U58" s="49">
        <f t="shared" si="40"/>
        <v>2.965325</v>
      </c>
      <c r="V58" s="9"/>
      <c r="W58" s="9"/>
      <c r="X58" s="98"/>
      <c r="Y58" s="13" t="s">
        <v>493</v>
      </c>
      <c r="Z58" s="34" t="str">
        <f>CONCATENATE('Alle Produkte - Gesamtsortiment'!A58, " ", 'Alle Produkte - Gesamtsortiment'!C58)</f>
        <v>E42 Tofu Nature</v>
      </c>
      <c r="AA58" s="35" t="s">
        <v>86</v>
      </c>
      <c r="AB58" s="12" t="s">
        <v>494</v>
      </c>
      <c r="AC58" s="26" t="str">
        <f t="shared" si="16"/>
        <v>https://webshop.quartier-depot.ch/wp-content/uploads/quartier-produkt-55.png</v>
      </c>
      <c r="AD58" s="13" t="str">
        <f t="shared" si="17"/>
        <v>Tofu Nature wird von Noppa produziert und von Biopartner geliefert. Es kommt aus Schweiz und trägt CH-Knospe Zertifizierung</v>
      </c>
      <c r="AE58" s="99"/>
      <c r="AF58" s="100"/>
      <c r="AG58" s="101"/>
      <c r="AH58" s="99"/>
      <c r="AI58" s="100"/>
      <c r="AJ58" s="101"/>
      <c r="AK58" s="56"/>
      <c r="AL58" s="21"/>
      <c r="AM58" s="88"/>
      <c r="AN58" s="21"/>
      <c r="AO58" s="88"/>
      <c r="AP58" s="21"/>
      <c r="AQ58" s="88"/>
      <c r="AR58" s="21"/>
      <c r="AS58" s="88"/>
      <c r="AT58" s="21"/>
      <c r="AU58" s="88"/>
      <c r="AV58" s="21"/>
      <c r="AW58" s="88">
        <v>9.0</v>
      </c>
      <c r="AX58" s="57">
        <v>3.0</v>
      </c>
      <c r="AY58" s="92">
        <v>6.0</v>
      </c>
      <c r="AZ58" s="58">
        <v>9.0</v>
      </c>
      <c r="BA58" s="92">
        <v>5.0</v>
      </c>
      <c r="BB58" s="58">
        <v>12.0</v>
      </c>
      <c r="BC58" s="88"/>
      <c r="BD58" s="21"/>
      <c r="BE58" s="20">
        <v>12.0</v>
      </c>
      <c r="BF58" s="21"/>
      <c r="BG58" s="20"/>
      <c r="BH58" s="21"/>
      <c r="BI58" s="41"/>
      <c r="BJ58" s="20">
        <v>7.0</v>
      </c>
      <c r="BK58" s="21"/>
      <c r="BL58" s="20"/>
      <c r="BM58" s="21">
        <v>6.0</v>
      </c>
      <c r="BN58" s="20">
        <v>3.0</v>
      </c>
      <c r="BO58" s="21"/>
      <c r="BP58" s="20"/>
      <c r="BQ58" s="42"/>
      <c r="BR58" s="42">
        <f t="shared" si="7"/>
        <v>72</v>
      </c>
      <c r="BS58" s="13">
        <v>4.0</v>
      </c>
      <c r="BT58" s="35">
        <f t="shared" si="42"/>
        <v>7</v>
      </c>
      <c r="BU58" s="13">
        <v>2.0</v>
      </c>
      <c r="BV58" s="94" t="s">
        <v>167</v>
      </c>
      <c r="BW58" s="13">
        <v>30.0</v>
      </c>
      <c r="BX58" s="35">
        <v>15.0</v>
      </c>
      <c r="BY58" s="13">
        <f t="shared" si="51"/>
        <v>42</v>
      </c>
      <c r="BZ58" s="35">
        <f t="shared" si="52"/>
        <v>-27</v>
      </c>
      <c r="CA58" s="43">
        <f t="shared" si="53"/>
        <v>-80.063775</v>
      </c>
    </row>
    <row r="59">
      <c r="A59" s="93" t="s">
        <v>495</v>
      </c>
      <c r="B59" s="56"/>
      <c r="C59" s="94" t="s">
        <v>496</v>
      </c>
      <c r="D59" s="94" t="s">
        <v>75</v>
      </c>
      <c r="E59" s="95" t="s">
        <v>490</v>
      </c>
      <c r="F59" s="102" t="s">
        <v>497</v>
      </c>
      <c r="G59" s="56" t="s">
        <v>103</v>
      </c>
      <c r="H59" s="56" t="s">
        <v>491</v>
      </c>
      <c r="I59" s="96"/>
      <c r="J59" s="56" t="s">
        <v>355</v>
      </c>
      <c r="K59" s="56" t="s">
        <v>81</v>
      </c>
      <c r="L59" s="56" t="s">
        <v>81</v>
      </c>
      <c r="M59" s="9" t="s">
        <v>83</v>
      </c>
      <c r="N59" s="28" t="s">
        <v>498</v>
      </c>
      <c r="O59" s="13" t="str">
        <f t="shared" si="14"/>
        <v>Biopartner 003194</v>
      </c>
      <c r="P59" s="94" t="s">
        <v>84</v>
      </c>
      <c r="Q59" s="9">
        <v>4.55</v>
      </c>
      <c r="R59" s="97"/>
      <c r="S59" s="97">
        <f t="shared" si="22"/>
        <v>5.005</v>
      </c>
      <c r="T59" s="97">
        <f t="shared" si="39"/>
        <v>5.130125</v>
      </c>
      <c r="U59" s="49">
        <f t="shared" si="40"/>
        <v>5.130125</v>
      </c>
      <c r="V59" s="9"/>
      <c r="W59" s="9"/>
      <c r="X59" s="98"/>
      <c r="Y59" s="13" t="s">
        <v>499</v>
      </c>
      <c r="Z59" s="34" t="str">
        <f>CONCATENATE('Alle Produkte - Gesamtsortiment'!A59, " ", 'Alle Produkte - Gesamtsortiment'!C59)</f>
        <v>E43 Tofu-Gemüsemedaillons - delist</v>
      </c>
      <c r="AA59" s="35" t="s">
        <v>86</v>
      </c>
      <c r="AB59" s="12" t="s">
        <v>500</v>
      </c>
      <c r="AC59" s="26" t="str">
        <f t="shared" si="16"/>
        <v>https://webshop.quartier-depot.ch/wp-content/uploads/quartier-produkt-56.png</v>
      </c>
      <c r="AD59" s="13" t="str">
        <f t="shared" si="17"/>
        <v>Tofu-Gemüsemedaillons - delist wird von Noppa produziert und von Biopartner geliefert. Es kommt aus Schweiz und trägt CH-Bio Zertifizierung</v>
      </c>
      <c r="AE59" s="99"/>
      <c r="AF59" s="100"/>
      <c r="AG59" s="101"/>
      <c r="AH59" s="99"/>
      <c r="AI59" s="100"/>
      <c r="AJ59" s="101"/>
      <c r="AK59" s="56"/>
      <c r="AL59" s="21"/>
      <c r="AM59" s="20"/>
      <c r="AN59" s="21"/>
      <c r="AO59" s="20"/>
      <c r="AP59" s="21"/>
      <c r="AQ59" s="20"/>
      <c r="AR59" s="21"/>
      <c r="AS59" s="20"/>
      <c r="AT59" s="21"/>
      <c r="AU59" s="20"/>
      <c r="AV59" s="21"/>
      <c r="AW59" s="88"/>
      <c r="AX59" s="57">
        <v>6.0</v>
      </c>
      <c r="AY59" s="20"/>
      <c r="AZ59" s="21"/>
      <c r="BA59" s="20"/>
      <c r="BB59" s="21"/>
      <c r="BC59" s="20"/>
      <c r="BD59" s="21"/>
      <c r="BE59" s="20"/>
      <c r="BF59" s="21"/>
      <c r="BG59" s="20"/>
      <c r="BH59" s="21"/>
      <c r="BI59" s="41"/>
      <c r="BJ59" s="20"/>
      <c r="BK59" s="21"/>
      <c r="BL59" s="20"/>
      <c r="BM59" s="21"/>
      <c r="BN59" s="20"/>
      <c r="BO59" s="21"/>
      <c r="BP59" s="20"/>
      <c r="BQ59" s="42"/>
      <c r="BR59" s="42">
        <f t="shared" si="7"/>
        <v>6</v>
      </c>
      <c r="BS59" s="13">
        <v>0.0</v>
      </c>
      <c r="BT59" s="35">
        <f t="shared" si="42"/>
        <v>0</v>
      </c>
      <c r="BU59" s="13">
        <v>2.0</v>
      </c>
      <c r="BV59" s="94" t="s">
        <v>167</v>
      </c>
      <c r="BW59" s="13">
        <v>6.0</v>
      </c>
      <c r="BX59" s="35">
        <v>0.0</v>
      </c>
      <c r="BY59" s="13">
        <f t="shared" si="51"/>
        <v>0</v>
      </c>
      <c r="BZ59" s="35">
        <f t="shared" si="52"/>
        <v>0</v>
      </c>
      <c r="CA59" s="43">
        <f t="shared" si="53"/>
        <v>0</v>
      </c>
    </row>
    <row r="60">
      <c r="A60" s="1" t="s">
        <v>501</v>
      </c>
      <c r="B60" s="2"/>
      <c r="C60" s="2" t="s">
        <v>502</v>
      </c>
      <c r="D60" s="13" t="s">
        <v>75</v>
      </c>
      <c r="E60" s="33" t="s">
        <v>324</v>
      </c>
      <c r="F60" s="2" t="s">
        <v>462</v>
      </c>
      <c r="G60" s="13" t="s">
        <v>103</v>
      </c>
      <c r="H60" s="33" t="s">
        <v>463</v>
      </c>
      <c r="I60" s="44" t="s">
        <v>464</v>
      </c>
      <c r="J60" s="2" t="s">
        <v>97</v>
      </c>
      <c r="K60" s="12" t="s">
        <v>81</v>
      </c>
      <c r="L60" s="12" t="s">
        <v>466</v>
      </c>
      <c r="M60" s="4" t="s">
        <v>152</v>
      </c>
      <c r="N60" s="28"/>
      <c r="O60" s="13" t="str">
        <f t="shared" si="14"/>
        <v>Biopartner </v>
      </c>
      <c r="P60" s="13" t="s">
        <v>84</v>
      </c>
      <c r="Q60" s="29">
        <v>4.75</v>
      </c>
      <c r="R60" s="31"/>
      <c r="S60" s="31">
        <f t="shared" si="22"/>
        <v>5.225</v>
      </c>
      <c r="T60" s="31">
        <f t="shared" si="39"/>
        <v>5.355625</v>
      </c>
      <c r="U60" s="49">
        <f t="shared" si="40"/>
        <v>5.355625</v>
      </c>
      <c r="V60" s="9"/>
      <c r="W60" s="9">
        <f t="shared" ref="W60:W62" si="54">U60-V60</f>
        <v>5.355625</v>
      </c>
      <c r="X60" s="90"/>
      <c r="Y60" s="13" t="s">
        <v>503</v>
      </c>
      <c r="Z60" s="34" t="str">
        <f>CONCATENATE('Alle Produkte - Gesamtsortiment'!A60, " ", 'Alle Produkte - Gesamtsortiment'!C60)</f>
        <v>E44 Hefe frisch 500g</v>
      </c>
      <c r="AA60" s="35" t="s">
        <v>86</v>
      </c>
      <c r="AB60" s="12" t="s">
        <v>504</v>
      </c>
      <c r="AC60" s="26" t="str">
        <f t="shared" si="16"/>
        <v>https://webshop.quartier-depot.ch/wp-content/uploads/quartier-produkt-57.png</v>
      </c>
      <c r="AD60" s="13" t="str">
        <f t="shared" si="17"/>
        <v>Hefe frisch 500g wird von Hefe Schweiz (TG) produziert und von Biopartner geliefert. Es kommt aus Stettfurt, Thurgau und trägt Knospe Zertifizierung</v>
      </c>
      <c r="AE60" s="72"/>
      <c r="AF60" s="67"/>
      <c r="AG60" s="55"/>
      <c r="AH60" s="72"/>
      <c r="AI60" s="67"/>
      <c r="AJ60" s="55"/>
      <c r="AK60" s="56"/>
      <c r="AL60" s="21"/>
      <c r="AM60" s="88"/>
      <c r="AN60" s="21"/>
      <c r="AO60" s="88"/>
      <c r="AP60" s="21"/>
      <c r="AQ60" s="88"/>
      <c r="AR60" s="21"/>
      <c r="AS60" s="88"/>
      <c r="AT60" s="21"/>
      <c r="AU60" s="88"/>
      <c r="AV60" s="21"/>
      <c r="AW60" s="88"/>
      <c r="AX60" s="57">
        <v>2.0</v>
      </c>
      <c r="AY60" s="92">
        <v>2.0</v>
      </c>
      <c r="AZ60" s="21"/>
      <c r="BA60" s="88"/>
      <c r="BB60" s="21"/>
      <c r="BC60" s="88"/>
      <c r="BD60" s="21"/>
      <c r="BE60" s="20"/>
      <c r="BF60" s="21"/>
      <c r="BG60" s="20"/>
      <c r="BH60" s="21"/>
      <c r="BI60" s="41"/>
      <c r="BJ60" s="20"/>
      <c r="BK60" s="21"/>
      <c r="BL60" s="20"/>
      <c r="BM60" s="21"/>
      <c r="BN60" s="20"/>
      <c r="BO60" s="21"/>
      <c r="BP60" s="20"/>
      <c r="BQ60" s="42"/>
      <c r="BR60" s="42">
        <f t="shared" si="7"/>
        <v>4</v>
      </c>
      <c r="BS60" s="13"/>
      <c r="BT60" s="35">
        <f t="shared" si="42"/>
        <v>0</v>
      </c>
      <c r="BU60" s="13"/>
      <c r="BV60" s="20" t="s">
        <v>88</v>
      </c>
      <c r="BW60" s="13">
        <v>1.0</v>
      </c>
      <c r="BX60" s="35"/>
      <c r="BY60" s="13">
        <f t="shared" si="51"/>
        <v>3</v>
      </c>
      <c r="BZ60" s="35">
        <f t="shared" si="52"/>
        <v>-3</v>
      </c>
      <c r="CA60" s="43">
        <f t="shared" si="53"/>
        <v>-16.066875</v>
      </c>
    </row>
    <row r="61">
      <c r="A61" s="1" t="s">
        <v>505</v>
      </c>
      <c r="B61" s="2"/>
      <c r="C61" s="2" t="s">
        <v>506</v>
      </c>
      <c r="D61" s="13" t="s">
        <v>75</v>
      </c>
      <c r="E61" s="33" t="s">
        <v>324</v>
      </c>
      <c r="F61" s="103" t="s">
        <v>506</v>
      </c>
      <c r="G61" s="13" t="s">
        <v>103</v>
      </c>
      <c r="H61" s="2" t="s">
        <v>448</v>
      </c>
      <c r="I61" s="87" t="s">
        <v>449</v>
      </c>
      <c r="J61" s="2" t="s">
        <v>507</v>
      </c>
      <c r="K61" s="12" t="s">
        <v>81</v>
      </c>
      <c r="L61" s="12" t="s">
        <v>451</v>
      </c>
      <c r="M61" s="4" t="s">
        <v>83</v>
      </c>
      <c r="N61" s="104">
        <v>3324.0</v>
      </c>
      <c r="O61" s="13" t="str">
        <f t="shared" si="14"/>
        <v>Biopartner 3324</v>
      </c>
      <c r="P61" s="13" t="s">
        <v>84</v>
      </c>
      <c r="Q61" s="29">
        <v>2.33</v>
      </c>
      <c r="R61" s="31"/>
      <c r="S61" s="31">
        <f t="shared" si="22"/>
        <v>2.563</v>
      </c>
      <c r="T61" s="31">
        <f t="shared" si="39"/>
        <v>2.627075</v>
      </c>
      <c r="U61" s="49">
        <f t="shared" si="40"/>
        <v>2.627075</v>
      </c>
      <c r="V61" s="9"/>
      <c r="W61" s="9">
        <f t="shared" si="54"/>
        <v>2.627075</v>
      </c>
      <c r="X61" s="90"/>
      <c r="Y61" s="13" t="s">
        <v>508</v>
      </c>
      <c r="Z61" s="34" t="str">
        <f>CONCATENATE('Alle Produkte - Gesamtsortiment'!A61, " ", 'Alle Produkte - Gesamtsortiment'!C61)</f>
        <v>E45 Bratkäse Provençal</v>
      </c>
      <c r="AA61" s="35" t="s">
        <v>86</v>
      </c>
      <c r="AB61" s="12" t="s">
        <v>509</v>
      </c>
      <c r="AC61" s="26" t="str">
        <f t="shared" si="16"/>
        <v>https://webshop.quartier-depot.ch/wp-content/uploads/quartier-produkt-58.png</v>
      </c>
      <c r="AD61" s="13" t="str">
        <f t="shared" si="17"/>
        <v>Bratkäse Provençal wird von Züger produziert und von Biopartner geliefert. Es kommt aus Oberbüren und trägt CH-Bio Zertifizierung</v>
      </c>
      <c r="AE61" s="72"/>
      <c r="AF61" s="67"/>
      <c r="AG61" s="55"/>
      <c r="AH61" s="72"/>
      <c r="AI61" s="67"/>
      <c r="AJ61" s="55"/>
      <c r="AK61" s="56"/>
      <c r="AL61" s="21"/>
      <c r="AM61" s="88"/>
      <c r="AN61" s="21"/>
      <c r="AO61" s="88"/>
      <c r="AP61" s="21"/>
      <c r="AQ61" s="88"/>
      <c r="AR61" s="21"/>
      <c r="AS61" s="88"/>
      <c r="AT61" s="21"/>
      <c r="AU61" s="88"/>
      <c r="AV61" s="21"/>
      <c r="AW61" s="88"/>
      <c r="AX61" s="21"/>
      <c r="AY61" s="88"/>
      <c r="AZ61" s="21"/>
      <c r="BA61" s="92">
        <v>8.0</v>
      </c>
      <c r="BB61" s="21"/>
      <c r="BC61" s="88">
        <v>8.0</v>
      </c>
      <c r="BD61" s="21"/>
      <c r="BE61" s="20"/>
      <c r="BF61" s="21"/>
      <c r="BG61" s="20"/>
      <c r="BH61" s="21"/>
      <c r="BI61" s="41"/>
      <c r="BJ61" s="20"/>
      <c r="BK61" s="21">
        <v>4.0</v>
      </c>
      <c r="BL61" s="20"/>
      <c r="BM61" s="21"/>
      <c r="BN61" s="20"/>
      <c r="BO61" s="21"/>
      <c r="BP61" s="20">
        <v>4.0</v>
      </c>
      <c r="BQ61" s="42"/>
      <c r="BR61" s="42">
        <f t="shared" si="7"/>
        <v>24</v>
      </c>
      <c r="BS61" s="13">
        <v>1.0</v>
      </c>
      <c r="BT61" s="35">
        <f t="shared" si="42"/>
        <v>1</v>
      </c>
      <c r="BU61" s="13">
        <v>2.0</v>
      </c>
      <c r="BV61" s="35" t="s">
        <v>167</v>
      </c>
      <c r="BW61" s="13">
        <v>11.0</v>
      </c>
      <c r="BX61" s="35">
        <v>4.0</v>
      </c>
      <c r="BY61" s="13">
        <f t="shared" si="51"/>
        <v>13</v>
      </c>
      <c r="BZ61" s="35">
        <f t="shared" si="52"/>
        <v>-9</v>
      </c>
      <c r="CA61" s="43">
        <f t="shared" si="53"/>
        <v>-23.643675</v>
      </c>
    </row>
    <row r="62">
      <c r="A62" s="1" t="s">
        <v>510</v>
      </c>
      <c r="B62" s="2"/>
      <c r="C62" s="2" t="s">
        <v>511</v>
      </c>
      <c r="D62" s="13" t="s">
        <v>75</v>
      </c>
      <c r="E62" s="33" t="s">
        <v>324</v>
      </c>
      <c r="F62" s="103" t="s">
        <v>511</v>
      </c>
      <c r="G62" s="13" t="s">
        <v>103</v>
      </c>
      <c r="H62" s="2" t="s">
        <v>448</v>
      </c>
      <c r="I62" s="87" t="s">
        <v>449</v>
      </c>
      <c r="J62" s="2" t="s">
        <v>355</v>
      </c>
      <c r="K62" s="12" t="s">
        <v>81</v>
      </c>
      <c r="L62" s="12" t="s">
        <v>451</v>
      </c>
      <c r="M62" s="4" t="s">
        <v>83</v>
      </c>
      <c r="N62" s="104">
        <v>3358.0</v>
      </c>
      <c r="O62" s="13" t="str">
        <f t="shared" si="14"/>
        <v>Biopartner 3358</v>
      </c>
      <c r="P62" s="13" t="s">
        <v>84</v>
      </c>
      <c r="Q62" s="29">
        <v>2.4</v>
      </c>
      <c r="R62" s="31"/>
      <c r="S62" s="31">
        <f t="shared" si="22"/>
        <v>2.64</v>
      </c>
      <c r="T62" s="31">
        <f t="shared" si="39"/>
        <v>2.706</v>
      </c>
      <c r="U62" s="49">
        <f t="shared" si="40"/>
        <v>2.706</v>
      </c>
      <c r="V62" s="9"/>
      <c r="W62" s="9">
        <f t="shared" si="54"/>
        <v>2.706</v>
      </c>
      <c r="X62" s="90"/>
      <c r="Y62" s="13" t="s">
        <v>512</v>
      </c>
      <c r="Z62" s="34" t="str">
        <f>CONCATENATE('Alle Produkte - Gesamtsortiment'!A62, " ", 'Alle Produkte - Gesamtsortiment'!C62)</f>
        <v>E46 Indian Paneer Nature</v>
      </c>
      <c r="AA62" s="35" t="s">
        <v>86</v>
      </c>
      <c r="AB62" s="12" t="s">
        <v>513</v>
      </c>
      <c r="AC62" s="26" t="str">
        <f t="shared" si="16"/>
        <v>https://webshop.quartier-depot.ch/wp-content/uploads/quartier-produkt-59.png</v>
      </c>
      <c r="AD62" s="13" t="str">
        <f t="shared" si="17"/>
        <v>Indian Paneer Nature wird von Züger produziert und von Biopartner geliefert. Es kommt aus Oberbüren und trägt CH-Bio Zertifizierung</v>
      </c>
      <c r="AE62" s="72"/>
      <c r="AF62" s="67"/>
      <c r="AG62" s="55"/>
      <c r="AH62" s="72"/>
      <c r="AI62" s="67"/>
      <c r="AJ62" s="55"/>
      <c r="AK62" s="56"/>
      <c r="AL62" s="21"/>
      <c r="AM62" s="88"/>
      <c r="AN62" s="21"/>
      <c r="AO62" s="88"/>
      <c r="AP62" s="21"/>
      <c r="AQ62" s="88"/>
      <c r="AR62" s="21"/>
      <c r="AS62" s="88"/>
      <c r="AT62" s="21"/>
      <c r="AU62" s="88"/>
      <c r="AV62" s="21"/>
      <c r="AW62" s="88"/>
      <c r="AX62" s="21"/>
      <c r="AY62" s="88"/>
      <c r="AZ62" s="21"/>
      <c r="BA62" s="92">
        <v>8.0</v>
      </c>
      <c r="BB62" s="21"/>
      <c r="BC62" s="88"/>
      <c r="BD62" s="58">
        <v>6.0</v>
      </c>
      <c r="BE62" s="20"/>
      <c r="BF62" s="21"/>
      <c r="BG62" s="20"/>
      <c r="BH62" s="21"/>
      <c r="BI62" s="41"/>
      <c r="BJ62" s="20"/>
      <c r="BK62" s="21">
        <v>4.0</v>
      </c>
      <c r="BL62" s="20">
        <v>4.0</v>
      </c>
      <c r="BM62" s="21"/>
      <c r="BN62" s="20"/>
      <c r="BO62" s="21"/>
      <c r="BP62" s="20">
        <v>4.0</v>
      </c>
      <c r="BQ62" s="42"/>
      <c r="BR62" s="42">
        <f t="shared" si="7"/>
        <v>26</v>
      </c>
      <c r="BS62" s="13">
        <v>3.0</v>
      </c>
      <c r="BT62" s="35">
        <f t="shared" si="42"/>
        <v>3</v>
      </c>
      <c r="BU62" s="13">
        <v>2.0</v>
      </c>
      <c r="BV62" s="35" t="s">
        <v>167</v>
      </c>
      <c r="BW62" s="13">
        <v>9.0</v>
      </c>
      <c r="BX62" s="35">
        <v>6.0</v>
      </c>
      <c r="BY62" s="13">
        <f t="shared" si="51"/>
        <v>17</v>
      </c>
      <c r="BZ62" s="35">
        <f t="shared" si="52"/>
        <v>-11</v>
      </c>
      <c r="CA62" s="43">
        <f t="shared" si="53"/>
        <v>-29.766</v>
      </c>
    </row>
    <row r="63">
      <c r="A63" s="1" t="s">
        <v>514</v>
      </c>
      <c r="B63" s="2"/>
      <c r="C63" s="2" t="s">
        <v>515</v>
      </c>
      <c r="D63" s="13" t="s">
        <v>75</v>
      </c>
      <c r="E63" s="33" t="s">
        <v>324</v>
      </c>
      <c r="F63" s="2" t="s">
        <v>515</v>
      </c>
      <c r="G63" s="2" t="s">
        <v>516</v>
      </c>
      <c r="H63" s="2" t="s">
        <v>517</v>
      </c>
      <c r="I63" s="62" t="s">
        <v>518</v>
      </c>
      <c r="J63" s="2"/>
      <c r="K63" s="12" t="s">
        <v>81</v>
      </c>
      <c r="L63" s="2" t="s">
        <v>519</v>
      </c>
      <c r="M63" s="4" t="s">
        <v>164</v>
      </c>
      <c r="N63" s="28"/>
      <c r="O63" s="13" t="str">
        <f t="shared" si="14"/>
        <v>Antoine </v>
      </c>
      <c r="P63" s="13" t="s">
        <v>84</v>
      </c>
      <c r="Q63" s="105">
        <v>0.02349737797499</v>
      </c>
      <c r="R63" s="71"/>
      <c r="S63" s="106">
        <f t="shared" si="22"/>
        <v>0.02584711577</v>
      </c>
      <c r="T63" s="106">
        <f t="shared" si="39"/>
        <v>0.02649329367</v>
      </c>
      <c r="U63" s="107">
        <f t="shared" si="40"/>
        <v>0.02649329367</v>
      </c>
      <c r="V63" s="9"/>
      <c r="W63" s="9"/>
      <c r="X63" s="90"/>
      <c r="Y63" s="13" t="s">
        <v>520</v>
      </c>
      <c r="Z63" s="34" t="str">
        <f>CONCATENATE('Alle Produkte - Gesamtsortiment'!A63, " ", 'Alle Produkte - Gesamtsortiment'!C63)</f>
        <v>E47 Alpkäse Haslital rezent</v>
      </c>
      <c r="AA63" s="35" t="s">
        <v>86</v>
      </c>
      <c r="AB63" s="12" t="s">
        <v>521</v>
      </c>
      <c r="AC63" s="26" t="str">
        <f t="shared" si="16"/>
        <v>https://webshop.quartier-depot.ch/wp-content/uploads/quartier-produkt-60.png</v>
      </c>
      <c r="AD63" s="13" t="str">
        <f t="shared" si="17"/>
        <v>Alpkäse Haslital rezent wird von Stephan Bohnenblust produziert und von Antoine geliefert. Es kommt aus 3806 Bönigen und trägt keine Zertifizierung</v>
      </c>
      <c r="AE63" s="72"/>
      <c r="AF63" s="67"/>
      <c r="AG63" s="55"/>
      <c r="AH63" s="54"/>
      <c r="AI63" s="54"/>
      <c r="AJ63" s="55"/>
      <c r="AK63" s="56"/>
      <c r="AL63" s="21"/>
      <c r="AM63" s="89"/>
      <c r="AN63" s="21"/>
      <c r="AO63" s="89"/>
      <c r="AP63" s="21"/>
      <c r="AQ63" s="89"/>
      <c r="AR63" s="21"/>
      <c r="AS63" s="89"/>
      <c r="AT63" s="21"/>
      <c r="AU63" s="89"/>
      <c r="AV63" s="21"/>
      <c r="AW63" s="89"/>
      <c r="AX63" s="21"/>
      <c r="AY63" s="89"/>
      <c r="AZ63" s="21"/>
      <c r="BA63" s="89"/>
      <c r="BB63" s="21"/>
      <c r="BC63" s="92">
        <v>4958.0</v>
      </c>
      <c r="BD63" s="21"/>
      <c r="BE63" s="20"/>
      <c r="BF63" s="21"/>
      <c r="BG63" s="20"/>
      <c r="BH63" s="21"/>
      <c r="BI63" s="41"/>
      <c r="BJ63" s="20"/>
      <c r="BK63" s="21"/>
      <c r="BL63" s="20"/>
      <c r="BM63" s="21"/>
      <c r="BN63" s="20"/>
      <c r="BO63" s="21"/>
      <c r="BP63" s="20"/>
      <c r="BQ63" s="42"/>
      <c r="BR63" s="42">
        <f t="shared" si="7"/>
        <v>4958</v>
      </c>
      <c r="BS63" s="13">
        <v>50.0</v>
      </c>
      <c r="BT63" s="35">
        <f t="shared" si="42"/>
        <v>50</v>
      </c>
      <c r="BU63" s="13">
        <v>500.0</v>
      </c>
      <c r="BV63" s="35" t="s">
        <v>167</v>
      </c>
      <c r="BW63" s="13">
        <v>2752.0</v>
      </c>
      <c r="BX63" s="35">
        <v>2206.0</v>
      </c>
      <c r="BY63" s="82"/>
      <c r="BZ63" s="82"/>
      <c r="CA63" s="83"/>
    </row>
    <row r="64">
      <c r="A64" s="1" t="s">
        <v>522</v>
      </c>
      <c r="B64" s="2"/>
      <c r="C64" s="2" t="s">
        <v>523</v>
      </c>
      <c r="D64" s="13" t="s">
        <v>75</v>
      </c>
      <c r="E64" s="33" t="s">
        <v>324</v>
      </c>
      <c r="F64" s="2" t="s">
        <v>523</v>
      </c>
      <c r="G64" s="2" t="s">
        <v>516</v>
      </c>
      <c r="H64" s="2" t="s">
        <v>517</v>
      </c>
      <c r="I64" s="62" t="s">
        <v>518</v>
      </c>
      <c r="J64" s="2"/>
      <c r="K64" s="12" t="s">
        <v>81</v>
      </c>
      <c r="L64" s="2" t="s">
        <v>519</v>
      </c>
      <c r="M64" s="4" t="s">
        <v>164</v>
      </c>
      <c r="N64" s="28"/>
      <c r="O64" s="13" t="str">
        <f t="shared" si="14"/>
        <v>Antoine </v>
      </c>
      <c r="P64" s="13" t="s">
        <v>84</v>
      </c>
      <c r="Q64" s="108">
        <v>0.02</v>
      </c>
      <c r="R64" s="71"/>
      <c r="S64" s="106">
        <f t="shared" si="22"/>
        <v>0.022</v>
      </c>
      <c r="T64" s="106">
        <f t="shared" si="39"/>
        <v>0.02255</v>
      </c>
      <c r="U64" s="107">
        <f t="shared" si="40"/>
        <v>0.02255</v>
      </c>
      <c r="V64" s="9"/>
      <c r="W64" s="9"/>
      <c r="X64" s="90"/>
      <c r="Y64" s="13" t="s">
        <v>524</v>
      </c>
      <c r="Z64" s="34" t="str">
        <f>CONCATENATE('Alle Produkte - Gesamtsortiment'!A64, " ", 'Alle Produkte - Gesamtsortiment'!C64)</f>
        <v>E48 Alpkäse Haslital mild</v>
      </c>
      <c r="AA64" s="35" t="s">
        <v>86</v>
      </c>
      <c r="AB64" s="12" t="s">
        <v>525</v>
      </c>
      <c r="AC64" s="26" t="str">
        <f t="shared" si="16"/>
        <v>https://webshop.quartier-depot.ch/wp-content/uploads/quartier-produkt-61.png</v>
      </c>
      <c r="AD64" s="13" t="str">
        <f t="shared" si="17"/>
        <v>Alpkäse Haslital mild wird von Stephan Bohnenblust produziert und von Antoine geliefert. Es kommt aus 3806 Bönigen und trägt keine Zertifizierung</v>
      </c>
      <c r="AE64" s="72"/>
      <c r="AF64" s="67"/>
      <c r="AG64" s="55"/>
      <c r="AH64" s="54"/>
      <c r="AI64" s="54"/>
      <c r="AJ64" s="55"/>
      <c r="AK64" s="56"/>
      <c r="AL64" s="21"/>
      <c r="AM64" s="89"/>
      <c r="AN64" s="21"/>
      <c r="AO64" s="89"/>
      <c r="AP64" s="21"/>
      <c r="AQ64" s="89"/>
      <c r="AR64" s="21"/>
      <c r="AS64" s="89"/>
      <c r="AT64" s="21"/>
      <c r="AU64" s="89"/>
      <c r="AV64" s="21"/>
      <c r="AW64" s="89"/>
      <c r="AX64" s="21"/>
      <c r="AY64" s="89"/>
      <c r="AZ64" s="21"/>
      <c r="BA64" s="89"/>
      <c r="BB64" s="21"/>
      <c r="BC64" s="92">
        <v>6345.0</v>
      </c>
      <c r="BD64" s="21"/>
      <c r="BE64" s="20"/>
      <c r="BF64" s="21"/>
      <c r="BG64" s="20"/>
      <c r="BH64" s="21"/>
      <c r="BI64" s="41"/>
      <c r="BJ64" s="20"/>
      <c r="BK64" s="21"/>
      <c r="BL64" s="20"/>
      <c r="BM64" s="21"/>
      <c r="BN64" s="20"/>
      <c r="BO64" s="21"/>
      <c r="BP64" s="20"/>
      <c r="BQ64" s="42"/>
      <c r="BR64" s="42">
        <f t="shared" si="7"/>
        <v>6345</v>
      </c>
      <c r="BS64" s="13">
        <v>394.0</v>
      </c>
      <c r="BT64" s="35">
        <f t="shared" si="42"/>
        <v>394</v>
      </c>
      <c r="BU64" s="13">
        <v>500.0</v>
      </c>
      <c r="BV64" s="35" t="s">
        <v>167</v>
      </c>
      <c r="BW64" s="13">
        <v>3415.0</v>
      </c>
      <c r="BX64" s="35">
        <v>2930.0</v>
      </c>
      <c r="BY64" s="82"/>
      <c r="BZ64" s="82"/>
      <c r="CA64" s="83"/>
    </row>
    <row r="65">
      <c r="A65" s="1" t="s">
        <v>526</v>
      </c>
      <c r="B65" s="2" t="s">
        <v>135</v>
      </c>
      <c r="C65" s="2" t="s">
        <v>527</v>
      </c>
      <c r="D65" s="13" t="s">
        <v>75</v>
      </c>
      <c r="E65" s="33" t="s">
        <v>324</v>
      </c>
      <c r="F65" s="89" t="s">
        <v>528</v>
      </c>
      <c r="G65" s="2" t="s">
        <v>103</v>
      </c>
      <c r="H65" s="2" t="s">
        <v>529</v>
      </c>
      <c r="I65" s="2"/>
      <c r="J65" s="2" t="s">
        <v>367</v>
      </c>
      <c r="K65" s="2" t="s">
        <v>214</v>
      </c>
      <c r="L65" s="2"/>
      <c r="M65" s="33" t="s">
        <v>296</v>
      </c>
      <c r="N65" s="28">
        <v>2640.0</v>
      </c>
      <c r="O65" s="13" t="str">
        <f t="shared" si="14"/>
        <v>Biopartner 2640</v>
      </c>
      <c r="P65" s="13" t="s">
        <v>84</v>
      </c>
      <c r="Q65" s="29">
        <v>3.28</v>
      </c>
      <c r="R65" s="31"/>
      <c r="S65" s="31">
        <f t="shared" si="22"/>
        <v>3.608</v>
      </c>
      <c r="T65" s="31">
        <f t="shared" si="39"/>
        <v>3.6982</v>
      </c>
      <c r="U65" s="49">
        <f t="shared" si="40"/>
        <v>3.6982</v>
      </c>
      <c r="V65" s="9"/>
      <c r="W65" s="9">
        <f>U65-V65</f>
        <v>3.6982</v>
      </c>
      <c r="X65" s="90"/>
      <c r="Y65" s="13" t="s">
        <v>530</v>
      </c>
      <c r="Z65" s="34" t="str">
        <f>CONCATENATE('Alle Produkte - Gesamtsortiment'!A65, " ", 'Alle Produkte - Gesamtsortiment'!C65)</f>
        <v>E49 Feta</v>
      </c>
      <c r="AA65" s="35" t="s">
        <v>86</v>
      </c>
      <c r="AB65" s="12" t="s">
        <v>531</v>
      </c>
      <c r="AC65" s="26" t="str">
        <f t="shared" si="16"/>
        <v>https://webshop.quartier-depot.ch/wp-content/uploads/quartier-produkt-62.png</v>
      </c>
      <c r="AD65" s="13" t="str">
        <f t="shared" si="17"/>
        <v>Feta wird von bio-verde produziert und von Biopartner geliefert. Es kommt aus  und trägt EU-Bio Zertifizierung</v>
      </c>
      <c r="AE65" s="91">
        <v>2.2</v>
      </c>
      <c r="AF65" s="54">
        <f>U65-AE65</f>
        <v>1.4982</v>
      </c>
      <c r="AG65" s="55">
        <f>U65/AE65</f>
        <v>1.681</v>
      </c>
      <c r="AH65" s="91"/>
      <c r="AI65" s="54"/>
      <c r="AJ65" s="55"/>
      <c r="AK65" s="56"/>
      <c r="AL65" s="21"/>
      <c r="AM65" s="88"/>
      <c r="AN65" s="21"/>
      <c r="AO65" s="88"/>
      <c r="AP65" s="21"/>
      <c r="AQ65" s="88"/>
      <c r="AR65" s="21"/>
      <c r="AS65" s="92"/>
      <c r="AT65" s="21"/>
      <c r="AU65" s="92"/>
      <c r="AV65" s="21"/>
      <c r="AW65" s="58"/>
      <c r="AX65" s="21"/>
      <c r="AY65" s="92"/>
      <c r="AZ65" s="21"/>
      <c r="BA65" s="92"/>
      <c r="BB65" s="58"/>
      <c r="BC65" s="88"/>
      <c r="BD65" s="21"/>
      <c r="BE65" s="20"/>
      <c r="BF65" s="21"/>
      <c r="BG65" s="20"/>
      <c r="BH65" s="21"/>
      <c r="BI65" s="41"/>
      <c r="BJ65" s="20"/>
      <c r="BK65" s="21"/>
      <c r="BL65" s="20">
        <v>12.0</v>
      </c>
      <c r="BM65" s="21"/>
      <c r="BN65" s="20"/>
      <c r="BO65" s="21">
        <v>6.0</v>
      </c>
      <c r="BP65" s="20">
        <v>6.0</v>
      </c>
      <c r="BQ65" s="42"/>
      <c r="BR65" s="42">
        <f t="shared" si="7"/>
        <v>24</v>
      </c>
      <c r="BS65" s="13">
        <v>1.0</v>
      </c>
      <c r="BT65" s="35">
        <f t="shared" si="42"/>
        <v>1</v>
      </c>
      <c r="BU65" s="13">
        <v>5.0</v>
      </c>
      <c r="BV65" s="35" t="s">
        <v>167</v>
      </c>
      <c r="BW65" s="13">
        <f>34+88</f>
        <v>122</v>
      </c>
      <c r="BX65" s="35">
        <v>7.0</v>
      </c>
      <c r="BY65" s="13">
        <f t="shared" ref="BY65:BY107" si="55">BR65-BW65</f>
        <v>-98</v>
      </c>
      <c r="BZ65" s="35">
        <f t="shared" ref="BZ65:BZ107" si="56">BX65-BY65</f>
        <v>105</v>
      </c>
      <c r="CA65" s="43">
        <f t="shared" ref="CA65:CA107" si="57">BZ65*U65</f>
        <v>388.311</v>
      </c>
    </row>
    <row r="66">
      <c r="A66" s="1" t="s">
        <v>532</v>
      </c>
      <c r="B66" s="2"/>
      <c r="C66" s="2" t="s">
        <v>533</v>
      </c>
      <c r="D66" s="94" t="s">
        <v>75</v>
      </c>
      <c r="E66" s="12" t="s">
        <v>534</v>
      </c>
      <c r="F66" s="2" t="s">
        <v>535</v>
      </c>
      <c r="G66" s="2" t="s">
        <v>536</v>
      </c>
      <c r="H66" s="2" t="s">
        <v>536</v>
      </c>
      <c r="I66" s="62" t="s">
        <v>537</v>
      </c>
      <c r="J66" s="2" t="s">
        <v>473</v>
      </c>
      <c r="K66" s="12" t="s">
        <v>81</v>
      </c>
      <c r="L66" s="2" t="s">
        <v>538</v>
      </c>
      <c r="M66" s="4" t="s">
        <v>164</v>
      </c>
      <c r="N66" s="28"/>
      <c r="O66" s="13" t="str">
        <f t="shared" si="14"/>
        <v>planted </v>
      </c>
      <c r="P66" s="13" t="s">
        <v>84</v>
      </c>
      <c r="Q66" s="29">
        <v>11.0</v>
      </c>
      <c r="R66" s="71"/>
      <c r="S66" s="31">
        <f t="shared" si="22"/>
        <v>12.1</v>
      </c>
      <c r="T66" s="31">
        <f t="shared" si="39"/>
        <v>12.4025</v>
      </c>
      <c r="U66" s="49">
        <f t="shared" si="40"/>
        <v>12.4025</v>
      </c>
      <c r="V66" s="9"/>
      <c r="W66" s="9"/>
      <c r="X66" s="90"/>
      <c r="Y66" s="13" t="s">
        <v>539</v>
      </c>
      <c r="Z66" s="34" t="str">
        <f>CONCATENATE('Alle Produkte - Gesamtsortiment'!A66, " ", 'Alle Produkte - Gesamtsortiment'!C66)</f>
        <v>F10 Planted.chicken mariniert</v>
      </c>
      <c r="AA66" s="35" t="s">
        <v>86</v>
      </c>
      <c r="AB66" s="12" t="s">
        <v>540</v>
      </c>
      <c r="AC66" s="26" t="str">
        <f t="shared" si="16"/>
        <v>https://webshop.quartier-depot.ch/wp-content/uploads/quartier-produkt-63.png</v>
      </c>
      <c r="AD66" s="13" t="str">
        <f t="shared" si="17"/>
        <v>Planted.chicken mariniert wird von planted produziert und von planted geliefert. Es kommt aus Zürich ETH-Zentrum und trägt keine Zertifizierung</v>
      </c>
      <c r="AE66" s="72"/>
      <c r="AF66" s="67"/>
      <c r="AG66" s="55"/>
      <c r="AH66" s="54"/>
      <c r="AI66" s="54"/>
      <c r="AJ66" s="55"/>
      <c r="AK66" s="56"/>
      <c r="AL66" s="21"/>
      <c r="AM66" s="89"/>
      <c r="AN66" s="21"/>
      <c r="AO66" s="89"/>
      <c r="AP66" s="21"/>
      <c r="AQ66" s="89"/>
      <c r="AR66" s="21"/>
      <c r="AS66" s="89"/>
      <c r="AT66" s="21"/>
      <c r="AU66" s="89"/>
      <c r="AV66" s="21"/>
      <c r="AW66" s="89"/>
      <c r="AX66" s="21"/>
      <c r="AY66" s="92">
        <v>10.0</v>
      </c>
      <c r="AZ66" s="58">
        <v>15.0</v>
      </c>
      <c r="BA66" s="89"/>
      <c r="BB66" s="58">
        <v>24.0</v>
      </c>
      <c r="BC66" s="89"/>
      <c r="BD66" s="21"/>
      <c r="BE66" s="20"/>
      <c r="BF66" s="21"/>
      <c r="BG66" s="20"/>
      <c r="BH66" s="21"/>
      <c r="BI66" s="41"/>
      <c r="BJ66" s="20"/>
      <c r="BK66" s="21"/>
      <c r="BL66" s="20"/>
      <c r="BM66" s="21"/>
      <c r="BN66" s="20"/>
      <c r="BO66" s="21">
        <v>10.0</v>
      </c>
      <c r="BP66" s="20"/>
      <c r="BQ66" s="42"/>
      <c r="BR66" s="42">
        <f t="shared" si="7"/>
        <v>59</v>
      </c>
      <c r="BS66" s="63" t="s">
        <v>541</v>
      </c>
      <c r="BT66" s="35">
        <f t="shared" si="42"/>
        <v>-2</v>
      </c>
      <c r="BU66" s="13">
        <v>5.0</v>
      </c>
      <c r="BV66" s="35" t="s">
        <v>167</v>
      </c>
      <c r="BW66" s="13">
        <v>27.0</v>
      </c>
      <c r="BX66" s="35">
        <v>21.0</v>
      </c>
      <c r="BY66" s="13">
        <f t="shared" si="55"/>
        <v>32</v>
      </c>
      <c r="BZ66" s="35">
        <f t="shared" si="56"/>
        <v>-11</v>
      </c>
      <c r="CA66" s="43">
        <f t="shared" si="57"/>
        <v>-136.4275</v>
      </c>
    </row>
    <row r="67">
      <c r="A67" s="1" t="s">
        <v>542</v>
      </c>
      <c r="B67" s="2"/>
      <c r="C67" s="2" t="s">
        <v>543</v>
      </c>
      <c r="D67" s="13" t="s">
        <v>75</v>
      </c>
      <c r="E67" s="12" t="s">
        <v>534</v>
      </c>
      <c r="F67" s="2" t="s">
        <v>544</v>
      </c>
      <c r="G67" s="2" t="s">
        <v>536</v>
      </c>
      <c r="H67" s="2" t="s">
        <v>536</v>
      </c>
      <c r="I67" s="62" t="s">
        <v>537</v>
      </c>
      <c r="J67" s="2" t="s">
        <v>473</v>
      </c>
      <c r="K67" s="12" t="s">
        <v>81</v>
      </c>
      <c r="L67" s="2" t="s">
        <v>538</v>
      </c>
      <c r="M67" s="4" t="s">
        <v>164</v>
      </c>
      <c r="N67" s="28"/>
      <c r="O67" s="13" t="str">
        <f t="shared" si="14"/>
        <v>planted </v>
      </c>
      <c r="P67" s="13" t="s">
        <v>84</v>
      </c>
      <c r="Q67" s="29">
        <v>11.0</v>
      </c>
      <c r="R67" s="71"/>
      <c r="S67" s="31">
        <f t="shared" si="22"/>
        <v>12.1</v>
      </c>
      <c r="T67" s="31">
        <f t="shared" si="39"/>
        <v>12.4025</v>
      </c>
      <c r="U67" s="49">
        <f t="shared" si="40"/>
        <v>12.4025</v>
      </c>
      <c r="V67" s="9"/>
      <c r="W67" s="9"/>
      <c r="X67" s="90"/>
      <c r="Y67" s="13" t="s">
        <v>545</v>
      </c>
      <c r="Z67" s="34" t="str">
        <f>CONCATENATE('Alle Produkte - Gesamtsortiment'!A67, " ", 'Alle Produkte - Gesamtsortiment'!C67)</f>
        <v>F11 Planted.chicken </v>
      </c>
      <c r="AA67" s="35" t="s">
        <v>86</v>
      </c>
      <c r="AB67" s="12" t="s">
        <v>546</v>
      </c>
      <c r="AC67" s="26" t="str">
        <f t="shared" si="16"/>
        <v>https://webshop.quartier-depot.ch/wp-content/uploads/quartier-produkt-64.png</v>
      </c>
      <c r="AD67" s="13" t="str">
        <f t="shared" si="17"/>
        <v>Planted.chicken  wird von planted produziert und von planted geliefert. Es kommt aus Zürich ETH-Zentrum und trägt keine Zertifizierung</v>
      </c>
      <c r="AE67" s="72"/>
      <c r="AF67" s="67"/>
      <c r="AG67" s="55"/>
      <c r="AH67" s="54"/>
      <c r="AI67" s="54"/>
      <c r="AJ67" s="55"/>
      <c r="AK67" s="56"/>
      <c r="AL67" s="21"/>
      <c r="AM67" s="89"/>
      <c r="AN67" s="21"/>
      <c r="AO67" s="89"/>
      <c r="AP67" s="21"/>
      <c r="AQ67" s="89"/>
      <c r="AR67" s="21"/>
      <c r="AS67" s="89"/>
      <c r="AT67" s="21"/>
      <c r="AU67" s="89"/>
      <c r="AV67" s="21"/>
      <c r="AW67" s="89"/>
      <c r="AX67" s="21"/>
      <c r="AY67" s="92">
        <v>10.0</v>
      </c>
      <c r="AZ67" s="21"/>
      <c r="BA67" s="89"/>
      <c r="BB67" s="58">
        <v>25.0</v>
      </c>
      <c r="BC67" s="89"/>
      <c r="BD67" s="21"/>
      <c r="BE67" s="20"/>
      <c r="BF67" s="21"/>
      <c r="BG67" s="20"/>
      <c r="BH67" s="21"/>
      <c r="BI67" s="41"/>
      <c r="BJ67" s="20"/>
      <c r="BK67" s="21"/>
      <c r="BL67" s="20"/>
      <c r="BM67" s="21"/>
      <c r="BN67" s="20"/>
      <c r="BO67" s="21">
        <v>10.0</v>
      </c>
      <c r="BP67" s="20"/>
      <c r="BQ67" s="42"/>
      <c r="BR67" s="42">
        <f t="shared" si="7"/>
        <v>45</v>
      </c>
      <c r="BS67" s="13">
        <v>0.0</v>
      </c>
      <c r="BT67" s="35">
        <f t="shared" si="42"/>
        <v>0</v>
      </c>
      <c r="BU67" s="13">
        <v>5.0</v>
      </c>
      <c r="BV67" s="35" t="s">
        <v>167</v>
      </c>
      <c r="BW67" s="13">
        <v>15.0</v>
      </c>
      <c r="BX67" s="35">
        <v>20.0</v>
      </c>
      <c r="BY67" s="13">
        <f t="shared" si="55"/>
        <v>30</v>
      </c>
      <c r="BZ67" s="35">
        <f t="shared" si="56"/>
        <v>-10</v>
      </c>
      <c r="CA67" s="43">
        <f t="shared" si="57"/>
        <v>-124.025</v>
      </c>
    </row>
    <row r="68">
      <c r="A68" s="1" t="s">
        <v>547</v>
      </c>
      <c r="B68" s="2"/>
      <c r="C68" s="2" t="s">
        <v>548</v>
      </c>
      <c r="D68" s="13" t="s">
        <v>75</v>
      </c>
      <c r="E68" s="12" t="s">
        <v>534</v>
      </c>
      <c r="F68" s="103" t="s">
        <v>549</v>
      </c>
      <c r="G68" s="2" t="s">
        <v>103</v>
      </c>
      <c r="H68" s="2"/>
      <c r="I68" s="65"/>
      <c r="J68" s="2" t="s">
        <v>550</v>
      </c>
      <c r="K68" s="12" t="s">
        <v>214</v>
      </c>
      <c r="L68" s="2" t="s">
        <v>214</v>
      </c>
      <c r="M68" s="4" t="s">
        <v>287</v>
      </c>
      <c r="N68" s="104">
        <v>73166.0</v>
      </c>
      <c r="O68" s="13" t="str">
        <f t="shared" si="14"/>
        <v>Biopartner 73166</v>
      </c>
      <c r="P68" s="13" t="s">
        <v>84</v>
      </c>
      <c r="Q68" s="29">
        <v>4.44</v>
      </c>
      <c r="R68" s="71"/>
      <c r="S68" s="31">
        <f t="shared" si="22"/>
        <v>4.884</v>
      </c>
      <c r="T68" s="31">
        <f t="shared" si="39"/>
        <v>5.0061</v>
      </c>
      <c r="U68" s="49">
        <f t="shared" si="40"/>
        <v>5.0061</v>
      </c>
      <c r="V68" s="9"/>
      <c r="W68" s="9"/>
      <c r="X68" s="90"/>
      <c r="Y68" s="13" t="s">
        <v>551</v>
      </c>
      <c r="Z68" s="34" t="str">
        <f>CONCATENATE('Alle Produkte - Gesamtsortiment'!A68, " ", 'Alle Produkte - Gesamtsortiment'!C68)</f>
        <v>F20 TK Erbsen</v>
      </c>
      <c r="AA68" s="35" t="s">
        <v>86</v>
      </c>
      <c r="AB68" s="12" t="s">
        <v>552</v>
      </c>
      <c r="AC68" s="26" t="str">
        <f t="shared" si="16"/>
        <v>https://webshop.quartier-depot.ch/wp-content/uploads/quartier-produkt-65.png</v>
      </c>
      <c r="AD68" s="13" t="str">
        <f t="shared" si="17"/>
        <v>TK Erbsen wird von  produziert und von Biopartner geliefert. Es kommt aus Deutschland und trägt Demeter Zertifizierung</v>
      </c>
      <c r="AE68" s="72"/>
      <c r="AF68" s="67"/>
      <c r="AG68" s="55"/>
      <c r="AH68" s="54"/>
      <c r="AI68" s="54"/>
      <c r="AJ68" s="55"/>
      <c r="AK68" s="56"/>
      <c r="AL68" s="21"/>
      <c r="AM68" s="89"/>
      <c r="AN68" s="21"/>
      <c r="AO68" s="89"/>
      <c r="AP68" s="21"/>
      <c r="AQ68" s="89"/>
      <c r="AR68" s="21"/>
      <c r="AS68" s="89"/>
      <c r="AT68" s="21"/>
      <c r="AU68" s="89"/>
      <c r="AV68" s="21"/>
      <c r="AW68" s="89"/>
      <c r="AX68" s="21"/>
      <c r="AY68" s="89"/>
      <c r="AZ68" s="21"/>
      <c r="BA68" s="92">
        <v>8.0</v>
      </c>
      <c r="BB68" s="21"/>
      <c r="BC68" s="89"/>
      <c r="BD68" s="58">
        <v>8.0</v>
      </c>
      <c r="BE68" s="20"/>
      <c r="BF68" s="21"/>
      <c r="BG68" s="20"/>
      <c r="BH68" s="21"/>
      <c r="BI68" s="41"/>
      <c r="BJ68" s="20"/>
      <c r="BK68" s="21"/>
      <c r="BL68" s="20"/>
      <c r="BM68" s="21">
        <v>8.0</v>
      </c>
      <c r="BN68" s="20"/>
      <c r="BO68" s="21"/>
      <c r="BP68" s="20"/>
      <c r="BQ68" s="42"/>
      <c r="BR68" s="42">
        <f t="shared" si="7"/>
        <v>24</v>
      </c>
      <c r="BS68" s="13">
        <v>8.0</v>
      </c>
      <c r="BT68" s="35">
        <f t="shared" si="42"/>
        <v>8</v>
      </c>
      <c r="BU68" s="13">
        <v>5.0</v>
      </c>
      <c r="BV68" s="35" t="s">
        <v>167</v>
      </c>
      <c r="BW68" s="13">
        <v>8.0</v>
      </c>
      <c r="BX68" s="35">
        <v>8.0</v>
      </c>
      <c r="BY68" s="13">
        <f t="shared" si="55"/>
        <v>16</v>
      </c>
      <c r="BZ68" s="35">
        <f t="shared" si="56"/>
        <v>-8</v>
      </c>
      <c r="CA68" s="43">
        <f t="shared" si="57"/>
        <v>-40.0488</v>
      </c>
    </row>
    <row r="69">
      <c r="A69" s="1" t="s">
        <v>553</v>
      </c>
      <c r="B69" s="2"/>
      <c r="C69" s="2" t="s">
        <v>554</v>
      </c>
      <c r="D69" s="13" t="s">
        <v>75</v>
      </c>
      <c r="E69" s="12" t="s">
        <v>534</v>
      </c>
      <c r="F69" s="103" t="s">
        <v>555</v>
      </c>
      <c r="G69" s="2" t="s">
        <v>103</v>
      </c>
      <c r="H69" s="2"/>
      <c r="I69" s="65"/>
      <c r="J69" s="2" t="s">
        <v>550</v>
      </c>
      <c r="K69" s="12" t="s">
        <v>214</v>
      </c>
      <c r="L69" s="2" t="s">
        <v>214</v>
      </c>
      <c r="M69" s="4" t="s">
        <v>287</v>
      </c>
      <c r="N69" s="104">
        <v>73047.0</v>
      </c>
      <c r="O69" s="13" t="str">
        <f t="shared" si="14"/>
        <v>Biopartner 73047</v>
      </c>
      <c r="P69" s="13" t="s">
        <v>84</v>
      </c>
      <c r="Q69" s="29">
        <v>3.81</v>
      </c>
      <c r="R69" s="71"/>
      <c r="S69" s="31">
        <f t="shared" si="22"/>
        <v>4.191</v>
      </c>
      <c r="T69" s="31">
        <f t="shared" si="39"/>
        <v>4.295775</v>
      </c>
      <c r="U69" s="49">
        <f t="shared" si="40"/>
        <v>4.295775</v>
      </c>
      <c r="V69" s="9"/>
      <c r="W69" s="9"/>
      <c r="X69" s="90"/>
      <c r="Y69" s="13" t="s">
        <v>556</v>
      </c>
      <c r="Z69" s="34" t="str">
        <f>CONCATENATE('Alle Produkte - Gesamtsortiment'!A69, " ", 'Alle Produkte - Gesamtsortiment'!C69)</f>
        <v>F21 TK Spinat</v>
      </c>
      <c r="AA69" s="35" t="s">
        <v>86</v>
      </c>
      <c r="AB69" s="12" t="s">
        <v>557</v>
      </c>
      <c r="AC69" s="26" t="str">
        <f t="shared" si="16"/>
        <v>https://webshop.quartier-depot.ch/wp-content/uploads/quartier-produkt-66.png</v>
      </c>
      <c r="AD69" s="13" t="str">
        <f t="shared" si="17"/>
        <v>TK Spinat wird von  produziert und von Biopartner geliefert. Es kommt aus Deutschland und trägt Demeter Zertifizierung</v>
      </c>
      <c r="AE69" s="72"/>
      <c r="AF69" s="67"/>
      <c r="AG69" s="55"/>
      <c r="AH69" s="54"/>
      <c r="AI69" s="54"/>
      <c r="AJ69" s="55"/>
      <c r="AK69" s="56"/>
      <c r="AL69" s="21"/>
      <c r="AM69" s="89"/>
      <c r="AN69" s="21"/>
      <c r="AO69" s="89"/>
      <c r="AP69" s="21"/>
      <c r="AQ69" s="89"/>
      <c r="AR69" s="21"/>
      <c r="AS69" s="89"/>
      <c r="AT69" s="21"/>
      <c r="AU69" s="89"/>
      <c r="AV69" s="21"/>
      <c r="AW69" s="89"/>
      <c r="AX69" s="21"/>
      <c r="AY69" s="89"/>
      <c r="AZ69" s="21"/>
      <c r="BA69" s="92">
        <v>8.0</v>
      </c>
      <c r="BB69" s="21"/>
      <c r="BC69" s="89"/>
      <c r="BD69" s="58">
        <v>8.0</v>
      </c>
      <c r="BE69" s="20"/>
      <c r="BF69" s="21"/>
      <c r="BG69" s="20"/>
      <c r="BH69" s="21"/>
      <c r="BI69" s="41"/>
      <c r="BJ69" s="20"/>
      <c r="BK69" s="21"/>
      <c r="BL69" s="20"/>
      <c r="BM69" s="21">
        <v>4.0</v>
      </c>
      <c r="BN69" s="20"/>
      <c r="BO69" s="21"/>
      <c r="BP69" s="20"/>
      <c r="BQ69" s="42"/>
      <c r="BR69" s="42">
        <f t="shared" si="7"/>
        <v>20</v>
      </c>
      <c r="BS69" s="13">
        <v>5.0</v>
      </c>
      <c r="BT69" s="35">
        <f t="shared" si="42"/>
        <v>5</v>
      </c>
      <c r="BU69" s="13">
        <v>5.0</v>
      </c>
      <c r="BV69" s="35" t="s">
        <v>167</v>
      </c>
      <c r="BW69" s="13">
        <v>6.0</v>
      </c>
      <c r="BX69" s="35">
        <v>9.0</v>
      </c>
      <c r="BY69" s="13">
        <f t="shared" si="55"/>
        <v>14</v>
      </c>
      <c r="BZ69" s="35">
        <f t="shared" si="56"/>
        <v>-5</v>
      </c>
      <c r="CA69" s="43">
        <f t="shared" si="57"/>
        <v>-21.478875</v>
      </c>
    </row>
    <row r="70">
      <c r="A70" s="1" t="s">
        <v>558</v>
      </c>
      <c r="B70" s="2"/>
      <c r="C70" s="2" t="s">
        <v>559</v>
      </c>
      <c r="D70" s="13" t="s">
        <v>75</v>
      </c>
      <c r="E70" s="12" t="s">
        <v>534</v>
      </c>
      <c r="F70" s="103" t="s">
        <v>560</v>
      </c>
      <c r="G70" s="2" t="s">
        <v>561</v>
      </c>
      <c r="H70" s="2" t="s">
        <v>561</v>
      </c>
      <c r="I70" s="62" t="s">
        <v>562</v>
      </c>
      <c r="J70" s="2" t="s">
        <v>473</v>
      </c>
      <c r="K70" s="12" t="s">
        <v>81</v>
      </c>
      <c r="L70" s="2" t="s">
        <v>563</v>
      </c>
      <c r="M70" s="4" t="s">
        <v>164</v>
      </c>
      <c r="N70" s="104"/>
      <c r="O70" s="13" t="str">
        <f t="shared" si="14"/>
        <v>Pastasy </v>
      </c>
      <c r="P70" s="13" t="s">
        <v>84</v>
      </c>
      <c r="Q70" s="29">
        <f>21.5/2.5</f>
        <v>8.6</v>
      </c>
      <c r="R70" s="71"/>
      <c r="S70" s="31">
        <f t="shared" si="22"/>
        <v>9.46</v>
      </c>
      <c r="T70" s="31">
        <f t="shared" si="39"/>
        <v>9.6965</v>
      </c>
      <c r="U70" s="49">
        <f t="shared" si="40"/>
        <v>9.6965</v>
      </c>
      <c r="V70" s="9"/>
      <c r="W70" s="9"/>
      <c r="X70" s="90"/>
      <c r="Y70" s="13" t="s">
        <v>564</v>
      </c>
      <c r="Z70" s="34" t="str">
        <f>CONCATENATE('Alle Produkte - Gesamtsortiment'!A70, " ", 'Alle Produkte - Gesamtsortiment'!C70)</f>
        <v>F31 Ravioli 1</v>
      </c>
      <c r="AA70" s="35" t="s">
        <v>86</v>
      </c>
      <c r="AB70" s="12" t="s">
        <v>565</v>
      </c>
      <c r="AC70" s="26" t="str">
        <f t="shared" si="16"/>
        <v>https://webshop.quartier-depot.ch/wp-content/uploads/quartier-produkt-67.png</v>
      </c>
      <c r="AD70" s="13" t="str">
        <f t="shared" si="17"/>
        <v>Ravioli 1 wird von Pastasy produziert und von Pastasy geliefert. Es kommt aus Zürich Witikon und trägt keine Zertifizierung</v>
      </c>
      <c r="AE70" s="72"/>
      <c r="AF70" s="67"/>
      <c r="AG70" s="55"/>
      <c r="AH70" s="54"/>
      <c r="AI70" s="54"/>
      <c r="AJ70" s="55"/>
      <c r="AK70" s="56"/>
      <c r="AL70" s="21"/>
      <c r="AM70" s="89"/>
      <c r="AN70" s="21"/>
      <c r="AO70" s="89"/>
      <c r="AP70" s="21"/>
      <c r="AQ70" s="89"/>
      <c r="AR70" s="21"/>
      <c r="AS70" s="89"/>
      <c r="AT70" s="21"/>
      <c r="AU70" s="89"/>
      <c r="AV70" s="21"/>
      <c r="AW70" s="89"/>
      <c r="AX70" s="21"/>
      <c r="AY70" s="89"/>
      <c r="AZ70" s="21"/>
      <c r="BA70" s="89"/>
      <c r="BB70" s="58">
        <v>5.0</v>
      </c>
      <c r="BC70" s="89"/>
      <c r="BD70" s="21"/>
      <c r="BE70" s="20"/>
      <c r="BF70" s="21">
        <v>5.0</v>
      </c>
      <c r="BG70" s="20"/>
      <c r="BH70" s="21"/>
      <c r="BI70" s="41"/>
      <c r="BJ70" s="20"/>
      <c r="BK70" s="21">
        <v>10.0</v>
      </c>
      <c r="BL70" s="20"/>
      <c r="BM70" s="21"/>
      <c r="BN70" s="20"/>
      <c r="BO70" s="21"/>
      <c r="BP70" s="20"/>
      <c r="BQ70" s="42"/>
      <c r="BR70" s="42">
        <f t="shared" si="7"/>
        <v>20</v>
      </c>
      <c r="BS70" s="13">
        <v>8.0</v>
      </c>
      <c r="BT70" s="35">
        <f t="shared" si="42"/>
        <v>8</v>
      </c>
      <c r="BU70" s="13">
        <v>2.0</v>
      </c>
      <c r="BV70" s="35" t="s">
        <v>167</v>
      </c>
      <c r="BW70" s="13">
        <v>7.0</v>
      </c>
      <c r="BX70" s="35">
        <v>0.0</v>
      </c>
      <c r="BY70" s="13">
        <f t="shared" si="55"/>
        <v>13</v>
      </c>
      <c r="BZ70" s="35">
        <f t="shared" si="56"/>
        <v>-13</v>
      </c>
      <c r="CA70" s="43">
        <f t="shared" si="57"/>
        <v>-126.0545</v>
      </c>
    </row>
    <row r="71">
      <c r="A71" s="1" t="s">
        <v>566</v>
      </c>
      <c r="B71" s="2"/>
      <c r="C71" s="2" t="s">
        <v>567</v>
      </c>
      <c r="D71" s="13" t="s">
        <v>75</v>
      </c>
      <c r="E71" s="12" t="s">
        <v>534</v>
      </c>
      <c r="F71" s="109" t="s">
        <v>560</v>
      </c>
      <c r="G71" s="2" t="s">
        <v>561</v>
      </c>
      <c r="H71" s="2" t="s">
        <v>561</v>
      </c>
      <c r="I71" s="62" t="s">
        <v>562</v>
      </c>
      <c r="J71" s="2" t="s">
        <v>473</v>
      </c>
      <c r="K71" s="12" t="s">
        <v>81</v>
      </c>
      <c r="L71" s="2" t="s">
        <v>563</v>
      </c>
      <c r="M71" s="4" t="s">
        <v>164</v>
      </c>
      <c r="N71" s="104"/>
      <c r="O71" s="13" t="str">
        <f t="shared" si="14"/>
        <v>Pastasy </v>
      </c>
      <c r="P71" s="13" t="s">
        <v>84</v>
      </c>
      <c r="Q71" s="29">
        <f>23.8/2.5</f>
        <v>9.52</v>
      </c>
      <c r="R71" s="71"/>
      <c r="S71" s="31">
        <f t="shared" si="22"/>
        <v>10.472</v>
      </c>
      <c r="T71" s="31">
        <f t="shared" si="39"/>
        <v>10.7338</v>
      </c>
      <c r="U71" s="49">
        <f t="shared" si="40"/>
        <v>10.7338</v>
      </c>
      <c r="V71" s="9"/>
      <c r="W71" s="9"/>
      <c r="X71" s="90"/>
      <c r="Y71" s="13" t="s">
        <v>568</v>
      </c>
      <c r="Z71" s="34" t="str">
        <f>CONCATENATE('Alle Produkte - Gesamtsortiment'!A71, " ", 'Alle Produkte - Gesamtsortiment'!C71)</f>
        <v>F32 Ravioli 2</v>
      </c>
      <c r="AA71" s="35" t="s">
        <v>86</v>
      </c>
      <c r="AB71" s="12" t="s">
        <v>569</v>
      </c>
      <c r="AC71" s="26" t="str">
        <f t="shared" si="16"/>
        <v>https://webshop.quartier-depot.ch/wp-content/uploads/quartier-produkt-68.png</v>
      </c>
      <c r="AD71" s="13" t="str">
        <f t="shared" si="17"/>
        <v>Ravioli 2 wird von Pastasy produziert und von Pastasy geliefert. Es kommt aus Zürich Witikon und trägt keine Zertifizierung</v>
      </c>
      <c r="AE71" s="72"/>
      <c r="AF71" s="67"/>
      <c r="AG71" s="55"/>
      <c r="AH71" s="54"/>
      <c r="AI71" s="54"/>
      <c r="AJ71" s="55"/>
      <c r="AK71" s="56"/>
      <c r="AL71" s="21"/>
      <c r="AM71" s="89"/>
      <c r="AN71" s="21"/>
      <c r="AO71" s="89"/>
      <c r="AP71" s="21"/>
      <c r="AQ71" s="89"/>
      <c r="AR71" s="21"/>
      <c r="AS71" s="89"/>
      <c r="AT71" s="21"/>
      <c r="AU71" s="89"/>
      <c r="AV71" s="21"/>
      <c r="AW71" s="89"/>
      <c r="AX71" s="21"/>
      <c r="AY71" s="89"/>
      <c r="AZ71" s="21"/>
      <c r="BA71" s="89"/>
      <c r="BB71" s="58">
        <v>10.0</v>
      </c>
      <c r="BC71" s="89"/>
      <c r="BD71" s="21"/>
      <c r="BE71" s="20"/>
      <c r="BF71" s="21">
        <v>10.0</v>
      </c>
      <c r="BG71" s="20"/>
      <c r="BH71" s="21"/>
      <c r="BI71" s="41"/>
      <c r="BJ71" s="20"/>
      <c r="BK71" s="21">
        <v>10.0</v>
      </c>
      <c r="BL71" s="20"/>
      <c r="BM71" s="21"/>
      <c r="BN71" s="20"/>
      <c r="BO71" s="21"/>
      <c r="BP71" s="20"/>
      <c r="BQ71" s="42"/>
      <c r="BR71" s="42">
        <f t="shared" si="7"/>
        <v>30</v>
      </c>
      <c r="BS71" s="13">
        <v>12.0</v>
      </c>
      <c r="BT71" s="35">
        <f t="shared" si="42"/>
        <v>12</v>
      </c>
      <c r="BU71" s="13">
        <v>2.0</v>
      </c>
      <c r="BV71" s="35" t="s">
        <v>167</v>
      </c>
      <c r="BW71" s="13">
        <v>5.0</v>
      </c>
      <c r="BX71" s="35">
        <v>3.0</v>
      </c>
      <c r="BY71" s="13">
        <f t="shared" si="55"/>
        <v>25</v>
      </c>
      <c r="BZ71" s="35">
        <f t="shared" si="56"/>
        <v>-22</v>
      </c>
      <c r="CA71" s="43">
        <f t="shared" si="57"/>
        <v>-236.1436</v>
      </c>
    </row>
    <row r="72">
      <c r="A72" s="1" t="s">
        <v>570</v>
      </c>
      <c r="B72" s="2" t="s">
        <v>571</v>
      </c>
      <c r="C72" s="2" t="s">
        <v>572</v>
      </c>
      <c r="D72" s="13" t="s">
        <v>75</v>
      </c>
      <c r="E72" s="12" t="s">
        <v>534</v>
      </c>
      <c r="F72" s="103" t="s">
        <v>573</v>
      </c>
      <c r="G72" s="2" t="s">
        <v>574</v>
      </c>
      <c r="H72" s="2" t="s">
        <v>574</v>
      </c>
      <c r="I72" s="110" t="s">
        <v>575</v>
      </c>
      <c r="J72" s="2" t="s">
        <v>576</v>
      </c>
      <c r="K72" s="12" t="s">
        <v>81</v>
      </c>
      <c r="L72" s="2" t="s">
        <v>198</v>
      </c>
      <c r="M72" s="4" t="s">
        <v>164</v>
      </c>
      <c r="N72" s="104"/>
      <c r="O72" s="13" t="str">
        <f t="shared" si="14"/>
        <v>Metzgerei Keller </v>
      </c>
      <c r="P72" s="13" t="s">
        <v>84</v>
      </c>
      <c r="Q72" s="29">
        <v>9.1</v>
      </c>
      <c r="R72" s="71"/>
      <c r="S72" s="31">
        <f t="shared" si="22"/>
        <v>10.01</v>
      </c>
      <c r="T72" s="31">
        <f t="shared" si="39"/>
        <v>10.26025</v>
      </c>
      <c r="U72" s="49">
        <f t="shared" si="40"/>
        <v>10.26025</v>
      </c>
      <c r="V72" s="9"/>
      <c r="W72" s="9"/>
      <c r="X72" s="90"/>
      <c r="Y72" s="13" t="s">
        <v>577</v>
      </c>
      <c r="Z72" s="34" t="str">
        <f>CONCATENATE('Alle Produkte - Gesamtsortiment'!A72, " ", 'Alle Produkte - Gesamtsortiment'!C72)</f>
        <v>F33 Wiedikerli / Zwickerli</v>
      </c>
      <c r="AA72" s="35" t="s">
        <v>86</v>
      </c>
      <c r="AB72" s="12" t="s">
        <v>578</v>
      </c>
      <c r="AC72" s="26" t="str">
        <f t="shared" si="16"/>
        <v>https://webshop.quartier-depot.ch/wp-content/uploads/quartier-produkt-69.png</v>
      </c>
      <c r="AD72" s="13" t="str">
        <f t="shared" si="17"/>
        <v>Wiedikerli / Zwickerli wird von Metzgerei Keller produziert und von Metzgerei Keller geliefert. Es kommt aus Zürich und trägt keine Zertifizierung</v>
      </c>
      <c r="AE72" s="72"/>
      <c r="AF72" s="67"/>
      <c r="AG72" s="55"/>
      <c r="AH72" s="54"/>
      <c r="AI72" s="54"/>
      <c r="AJ72" s="55"/>
      <c r="AK72" s="56"/>
      <c r="AL72" s="21"/>
      <c r="AM72" s="89"/>
      <c r="AN72" s="21"/>
      <c r="AO72" s="89"/>
      <c r="AP72" s="21"/>
      <c r="AQ72" s="89"/>
      <c r="AR72" s="21"/>
      <c r="AS72" s="89"/>
      <c r="AT72" s="21"/>
      <c r="AU72" s="89"/>
      <c r="AV72" s="21"/>
      <c r="AW72" s="89"/>
      <c r="AX72" s="21"/>
      <c r="AY72" s="89"/>
      <c r="AZ72" s="21"/>
      <c r="BA72" s="89"/>
      <c r="BB72" s="21"/>
      <c r="BC72" s="89"/>
      <c r="BD72" s="21"/>
      <c r="BE72" s="20">
        <v>26.0</v>
      </c>
      <c r="BF72" s="21"/>
      <c r="BG72" s="20">
        <v>35.0</v>
      </c>
      <c r="BH72" s="21"/>
      <c r="BI72" s="41"/>
      <c r="BJ72" s="20"/>
      <c r="BK72" s="21"/>
      <c r="BL72" s="20"/>
      <c r="BM72" s="21">
        <v>30.0</v>
      </c>
      <c r="BN72" s="20"/>
      <c r="BO72" s="21"/>
      <c r="BP72" s="20"/>
      <c r="BQ72" s="42"/>
      <c r="BR72" s="42">
        <f t="shared" si="7"/>
        <v>91</v>
      </c>
      <c r="BS72" s="13">
        <v>62.0</v>
      </c>
      <c r="BT72" s="35">
        <f t="shared" si="42"/>
        <v>62</v>
      </c>
      <c r="BU72" s="13">
        <v>5.0</v>
      </c>
      <c r="BV72" s="35" t="s">
        <v>167</v>
      </c>
      <c r="BW72" s="13">
        <v>14.0</v>
      </c>
      <c r="BX72" s="35">
        <v>12.0</v>
      </c>
      <c r="BY72" s="13">
        <f t="shared" si="55"/>
        <v>77</v>
      </c>
      <c r="BZ72" s="35">
        <f t="shared" si="56"/>
        <v>-65</v>
      </c>
      <c r="CA72" s="43">
        <f t="shared" si="57"/>
        <v>-666.91625</v>
      </c>
    </row>
    <row r="73">
      <c r="A73" s="1" t="s">
        <v>579</v>
      </c>
      <c r="B73" s="2"/>
      <c r="C73" s="2" t="s">
        <v>580</v>
      </c>
      <c r="D73" s="13" t="s">
        <v>75</v>
      </c>
      <c r="E73" s="12" t="s">
        <v>534</v>
      </c>
      <c r="F73" s="103" t="s">
        <v>580</v>
      </c>
      <c r="G73" s="2" t="s">
        <v>103</v>
      </c>
      <c r="H73" s="2" t="s">
        <v>581</v>
      </c>
      <c r="I73" s="62" t="s">
        <v>582</v>
      </c>
      <c r="J73" s="2" t="s">
        <v>583</v>
      </c>
      <c r="K73" s="12" t="s">
        <v>81</v>
      </c>
      <c r="L73" s="2" t="s">
        <v>584</v>
      </c>
      <c r="M73" s="4" t="s">
        <v>83</v>
      </c>
      <c r="N73" s="104">
        <v>73646.0</v>
      </c>
      <c r="O73" s="13" t="str">
        <f t="shared" si="14"/>
        <v>Biopartner 73646</v>
      </c>
      <c r="P73" s="13" t="s">
        <v>84</v>
      </c>
      <c r="Q73" s="29">
        <v>2.05</v>
      </c>
      <c r="R73" s="71"/>
      <c r="S73" s="31">
        <f t="shared" si="22"/>
        <v>2.255</v>
      </c>
      <c r="T73" s="31">
        <f t="shared" si="39"/>
        <v>2.311375</v>
      </c>
      <c r="U73" s="49">
        <f t="shared" si="40"/>
        <v>2.311375</v>
      </c>
      <c r="V73" s="9"/>
      <c r="W73" s="9"/>
      <c r="X73" s="90"/>
      <c r="Y73" s="13" t="s">
        <v>585</v>
      </c>
      <c r="Z73" s="34" t="str">
        <f>CONCATENATE('Alle Produkte - Gesamtsortiment'!A73, " ", 'Alle Produkte - Gesamtsortiment'!C73)</f>
        <v>F40 Gasparini Lutscher</v>
      </c>
      <c r="AA73" s="35" t="s">
        <v>86</v>
      </c>
      <c r="AB73" s="12" t="s">
        <v>586</v>
      </c>
      <c r="AC73" s="26" t="str">
        <f t="shared" si="16"/>
        <v>https://webshop.quartier-depot.ch/wp-content/uploads/quartier-produkt-70.png</v>
      </c>
      <c r="AD73" s="13" t="str">
        <f t="shared" si="17"/>
        <v>Gasparini Lutscher wird von Gasparini produziert und von Biopartner geliefert. Es kommt aus Basel Land und trägt CH-Bio Zertifizierung</v>
      </c>
      <c r="AE73" s="72"/>
      <c r="AF73" s="67"/>
      <c r="AG73" s="55"/>
      <c r="AH73" s="54"/>
      <c r="AI73" s="54"/>
      <c r="AJ73" s="55"/>
      <c r="AK73" s="56"/>
      <c r="AL73" s="21"/>
      <c r="AM73" s="89"/>
      <c r="AN73" s="21"/>
      <c r="AO73" s="89"/>
      <c r="AP73" s="21"/>
      <c r="AQ73" s="89"/>
      <c r="AR73" s="21"/>
      <c r="AS73" s="89"/>
      <c r="AT73" s="21"/>
      <c r="AU73" s="89"/>
      <c r="AV73" s="21"/>
      <c r="AW73" s="89"/>
      <c r="AX73" s="21"/>
      <c r="AY73" s="89"/>
      <c r="AZ73" s="21"/>
      <c r="BA73" s="92">
        <v>50.0</v>
      </c>
      <c r="BB73" s="21"/>
      <c r="BC73" s="89">
        <v>100.0</v>
      </c>
      <c r="BD73" s="21"/>
      <c r="BE73" s="20">
        <v>50.0</v>
      </c>
      <c r="BF73" s="21"/>
      <c r="BG73" s="20"/>
      <c r="BH73" s="21"/>
      <c r="BI73" s="41"/>
      <c r="BJ73" s="20"/>
      <c r="BK73" s="21"/>
      <c r="BL73" s="20"/>
      <c r="BM73" s="21">
        <v>50.0</v>
      </c>
      <c r="BN73" s="20"/>
      <c r="BO73" s="21"/>
      <c r="BP73" s="20"/>
      <c r="BQ73" s="42"/>
      <c r="BR73" s="42">
        <f t="shared" si="7"/>
        <v>250</v>
      </c>
      <c r="BS73" s="13">
        <v>72.0</v>
      </c>
      <c r="BT73" s="35">
        <f t="shared" si="42"/>
        <v>72</v>
      </c>
      <c r="BU73" s="13">
        <v>10.0</v>
      </c>
      <c r="BV73" s="35" t="s">
        <v>167</v>
      </c>
      <c r="BW73" s="13">
        <f>29+73</f>
        <v>102</v>
      </c>
      <c r="BX73" s="35">
        <v>85.0</v>
      </c>
      <c r="BY73" s="13">
        <f t="shared" si="55"/>
        <v>148</v>
      </c>
      <c r="BZ73" s="35">
        <f t="shared" si="56"/>
        <v>-63</v>
      </c>
      <c r="CA73" s="43">
        <f t="shared" si="57"/>
        <v>-145.616625</v>
      </c>
    </row>
    <row r="74">
      <c r="A74" s="1" t="s">
        <v>587</v>
      </c>
      <c r="B74" s="2"/>
      <c r="C74" s="2" t="s">
        <v>588</v>
      </c>
      <c r="D74" s="13" t="s">
        <v>75</v>
      </c>
      <c r="E74" s="12" t="s">
        <v>534</v>
      </c>
      <c r="F74" s="103" t="s">
        <v>589</v>
      </c>
      <c r="G74" s="2" t="s">
        <v>103</v>
      </c>
      <c r="H74" s="2" t="s">
        <v>590</v>
      </c>
      <c r="I74" s="62" t="s">
        <v>591</v>
      </c>
      <c r="J74" s="2" t="s">
        <v>550</v>
      </c>
      <c r="K74" s="12" t="s">
        <v>81</v>
      </c>
      <c r="L74" s="2" t="s">
        <v>592</v>
      </c>
      <c r="M74" s="4" t="s">
        <v>83</v>
      </c>
      <c r="N74" s="104">
        <v>73790.0</v>
      </c>
      <c r="O74" s="13" t="str">
        <f t="shared" si="14"/>
        <v>Biopartner 73790</v>
      </c>
      <c r="P74" s="13" t="s">
        <v>84</v>
      </c>
      <c r="Q74" s="29">
        <v>2.04</v>
      </c>
      <c r="R74" s="71"/>
      <c r="S74" s="31">
        <f t="shared" si="22"/>
        <v>2.244</v>
      </c>
      <c r="T74" s="31">
        <f t="shared" si="39"/>
        <v>2.3001</v>
      </c>
      <c r="U74" s="49">
        <f t="shared" si="40"/>
        <v>2.3001</v>
      </c>
      <c r="V74" s="9"/>
      <c r="W74" s="9"/>
      <c r="X74" s="90"/>
      <c r="Y74" s="13" t="s">
        <v>593</v>
      </c>
      <c r="Z74" s="34" t="str">
        <f>CONCATENATE('Alle Produkte - Gesamtsortiment'!A74, " ", 'Alle Produkte - Gesamtsortiment'!C74)</f>
        <v>F42 Hibis Kuss</v>
      </c>
      <c r="AA74" s="35" t="s">
        <v>86</v>
      </c>
      <c r="AB74" s="12" t="s">
        <v>594</v>
      </c>
      <c r="AC74" s="26" t="str">
        <f t="shared" si="16"/>
        <v>https://webshop.quartier-depot.ch/wp-content/uploads/quartier-produkt-71.png</v>
      </c>
      <c r="AD74" s="13" t="str">
        <f t="shared" si="17"/>
        <v>Hibis Kuss wird von Luna Llena produziert und von Biopartner geliefert. Es kommt aus Bern und trägt CH-Bio Zertifizierung</v>
      </c>
      <c r="AE74" s="72"/>
      <c r="AF74" s="67"/>
      <c r="AG74" s="55"/>
      <c r="AH74" s="54"/>
      <c r="AI74" s="54"/>
      <c r="AJ74" s="55"/>
      <c r="AK74" s="56"/>
      <c r="AL74" s="21"/>
      <c r="AM74" s="89"/>
      <c r="AN74" s="21"/>
      <c r="AO74" s="89"/>
      <c r="AP74" s="21"/>
      <c r="AQ74" s="89"/>
      <c r="AR74" s="21"/>
      <c r="AS74" s="89"/>
      <c r="AT74" s="21"/>
      <c r="AU74" s="89"/>
      <c r="AV74" s="21"/>
      <c r="AW74" s="89"/>
      <c r="AX74" s="21"/>
      <c r="AY74" s="89"/>
      <c r="AZ74" s="21"/>
      <c r="BA74" s="92">
        <v>24.0</v>
      </c>
      <c r="BB74" s="21"/>
      <c r="BC74" s="89">
        <v>48.0</v>
      </c>
      <c r="BD74" s="21"/>
      <c r="BE74" s="20">
        <v>24.0</v>
      </c>
      <c r="BF74" s="21"/>
      <c r="BG74" s="20"/>
      <c r="BH74" s="21"/>
      <c r="BI74" s="41"/>
      <c r="BJ74" s="20"/>
      <c r="BK74" s="21"/>
      <c r="BL74" s="20"/>
      <c r="BM74" s="21"/>
      <c r="BN74" s="20"/>
      <c r="BO74" s="21"/>
      <c r="BP74" s="20"/>
      <c r="BQ74" s="42"/>
      <c r="BR74" s="42">
        <f t="shared" si="7"/>
        <v>96</v>
      </c>
      <c r="BS74" s="13">
        <v>48.0</v>
      </c>
      <c r="BT74" s="35">
        <f t="shared" si="42"/>
        <v>48</v>
      </c>
      <c r="BU74" s="13">
        <v>10.0</v>
      </c>
      <c r="BV74" s="35" t="s">
        <v>167</v>
      </c>
      <c r="BW74" s="13">
        <v>24.0</v>
      </c>
      <c r="BX74" s="35">
        <v>71.0</v>
      </c>
      <c r="BY74" s="13">
        <f t="shared" si="55"/>
        <v>72</v>
      </c>
      <c r="BZ74" s="35">
        <f t="shared" si="56"/>
        <v>-1</v>
      </c>
      <c r="CA74" s="43">
        <f t="shared" si="57"/>
        <v>-2.3001</v>
      </c>
    </row>
    <row r="75">
      <c r="A75" s="1" t="s">
        <v>595</v>
      </c>
      <c r="B75" s="2"/>
      <c r="C75" s="2" t="s">
        <v>596</v>
      </c>
      <c r="D75" s="13" t="s">
        <v>75</v>
      </c>
      <c r="E75" s="12" t="s">
        <v>534</v>
      </c>
      <c r="F75" s="103" t="s">
        <v>597</v>
      </c>
      <c r="G75" s="2" t="s">
        <v>598</v>
      </c>
      <c r="H75" s="2" t="s">
        <v>599</v>
      </c>
      <c r="I75" s="62" t="s">
        <v>600</v>
      </c>
      <c r="J75" s="2" t="s">
        <v>601</v>
      </c>
      <c r="K75" s="12" t="s">
        <v>81</v>
      </c>
      <c r="L75" s="2" t="s">
        <v>602</v>
      </c>
      <c r="M75" s="4" t="s">
        <v>603</v>
      </c>
      <c r="N75" s="104"/>
      <c r="O75" s="13" t="str">
        <f t="shared" si="14"/>
        <v>Lena </v>
      </c>
      <c r="P75" s="13" t="s">
        <v>84</v>
      </c>
      <c r="Q75" s="29">
        <v>3.1</v>
      </c>
      <c r="R75" s="71"/>
      <c r="S75" s="31">
        <f t="shared" si="22"/>
        <v>3.41</v>
      </c>
      <c r="T75" s="31">
        <f t="shared" si="39"/>
        <v>3.49525</v>
      </c>
      <c r="U75" s="49">
        <f t="shared" si="40"/>
        <v>3.49525</v>
      </c>
      <c r="V75" s="9"/>
      <c r="W75" s="9"/>
      <c r="X75" s="90"/>
      <c r="Y75" s="13" t="s">
        <v>604</v>
      </c>
      <c r="Z75" s="34" t="str">
        <f>CONCATENATE('Alle Produkte - Gesamtsortiment'!A75, " ", 'Alle Produkte - Gesamtsortiment'!C75)</f>
        <v>F43 Sorbetto Glace</v>
      </c>
      <c r="AA75" s="35" t="s">
        <v>86</v>
      </c>
      <c r="AB75" s="12" t="s">
        <v>605</v>
      </c>
      <c r="AC75" s="26" t="str">
        <f t="shared" si="16"/>
        <v>https://webshop.quartier-depot.ch/wp-content/uploads/quartier-produkt-72.png</v>
      </c>
      <c r="AD75" s="13" t="str">
        <f t="shared" si="17"/>
        <v>Sorbetto Glace wird von Sorbetto produziert und von Lena geliefert. Es kommt aus Zürich Hottingen und trägt CH-Knospe (Brüderhof) Zertifizierung</v>
      </c>
      <c r="AE75" s="72"/>
      <c r="AF75" s="67"/>
      <c r="AG75" s="55"/>
      <c r="AH75" s="54"/>
      <c r="AI75" s="54"/>
      <c r="AJ75" s="55"/>
      <c r="AK75" s="56"/>
      <c r="AL75" s="21"/>
      <c r="AM75" s="89"/>
      <c r="AN75" s="21"/>
      <c r="AO75" s="89"/>
      <c r="AP75" s="21"/>
      <c r="AQ75" s="89"/>
      <c r="AR75" s="21"/>
      <c r="AS75" s="89"/>
      <c r="AT75" s="21"/>
      <c r="AU75" s="89"/>
      <c r="AV75" s="21"/>
      <c r="AW75" s="89"/>
      <c r="AX75" s="21"/>
      <c r="AY75" s="89"/>
      <c r="AZ75" s="21"/>
      <c r="BA75" s="89"/>
      <c r="BB75" s="21"/>
      <c r="BC75" s="89"/>
      <c r="BD75" s="21"/>
      <c r="BE75" s="20"/>
      <c r="BF75" s="21">
        <v>24.0</v>
      </c>
      <c r="BG75" s="20"/>
      <c r="BH75" s="21"/>
      <c r="BI75" s="41"/>
      <c r="BJ75" s="20">
        <v>15.0</v>
      </c>
      <c r="BK75" s="21"/>
      <c r="BL75" s="20"/>
      <c r="BM75" s="21"/>
      <c r="BN75" s="20">
        <v>30.0</v>
      </c>
      <c r="BO75" s="21"/>
      <c r="BP75" s="20"/>
      <c r="BQ75" s="42"/>
      <c r="BR75" s="42">
        <f t="shared" si="7"/>
        <v>69</v>
      </c>
      <c r="BS75" s="63" t="s">
        <v>606</v>
      </c>
      <c r="BT75" s="35">
        <f t="shared" si="42"/>
        <v>21</v>
      </c>
      <c r="BU75" s="13">
        <v>10.0</v>
      </c>
      <c r="BV75" s="35" t="s">
        <v>167</v>
      </c>
      <c r="BW75" s="13">
        <v>33.0</v>
      </c>
      <c r="BX75" s="35">
        <v>3.0</v>
      </c>
      <c r="BY75" s="13">
        <f t="shared" si="55"/>
        <v>36</v>
      </c>
      <c r="BZ75" s="35">
        <f t="shared" si="56"/>
        <v>-33</v>
      </c>
      <c r="CA75" s="43">
        <f t="shared" si="57"/>
        <v>-115.34325</v>
      </c>
    </row>
    <row r="76">
      <c r="A76" s="1" t="s">
        <v>607</v>
      </c>
      <c r="B76" s="2" t="s">
        <v>135</v>
      </c>
      <c r="C76" s="2" t="s">
        <v>608</v>
      </c>
      <c r="D76" s="13" t="s">
        <v>75</v>
      </c>
      <c r="E76" s="12" t="s">
        <v>534</v>
      </c>
      <c r="F76" s="103" t="s">
        <v>597</v>
      </c>
      <c r="G76" s="2" t="s">
        <v>598</v>
      </c>
      <c r="H76" s="2" t="s">
        <v>599</v>
      </c>
      <c r="I76" s="62" t="s">
        <v>600</v>
      </c>
      <c r="J76" s="2" t="s">
        <v>342</v>
      </c>
      <c r="K76" s="12" t="s">
        <v>81</v>
      </c>
      <c r="L76" s="2" t="s">
        <v>602</v>
      </c>
      <c r="M76" s="4" t="s">
        <v>603</v>
      </c>
      <c r="N76" s="104"/>
      <c r="O76" s="13" t="str">
        <f t="shared" si="14"/>
        <v>Lena </v>
      </c>
      <c r="P76" s="13" t="s">
        <v>84</v>
      </c>
      <c r="Q76" s="29">
        <v>10.0</v>
      </c>
      <c r="R76" s="71"/>
      <c r="S76" s="31">
        <f t="shared" si="22"/>
        <v>11</v>
      </c>
      <c r="T76" s="31">
        <f t="shared" si="39"/>
        <v>11.275</v>
      </c>
      <c r="U76" s="49">
        <f t="shared" si="40"/>
        <v>11.275</v>
      </c>
      <c r="V76" s="9"/>
      <c r="W76" s="9"/>
      <c r="X76" s="90"/>
      <c r="Y76" s="13" t="s">
        <v>609</v>
      </c>
      <c r="Z76" s="34" t="str">
        <f>CONCATENATE('Alle Produkte - Gesamtsortiment'!A76, " ", 'Alle Produkte - Gesamtsortiment'!C76)</f>
        <v>F44 Sorbetto Glace gross (0.5 Ltr.)</v>
      </c>
      <c r="AA76" s="35" t="s">
        <v>86</v>
      </c>
      <c r="AB76" s="12" t="s">
        <v>610</v>
      </c>
      <c r="AC76" s="26" t="str">
        <f t="shared" si="16"/>
        <v>https://webshop.quartier-depot.ch/wp-content/uploads/quartier-produkt-73.png</v>
      </c>
      <c r="AD76" s="13" t="str">
        <f t="shared" si="17"/>
        <v>Sorbetto Glace gross (0.5 Ltr.) wird von Sorbetto produziert und von Lena geliefert. Es kommt aus Zürich Hottingen und trägt CH-Knospe (Brüderhof) Zertifizierung</v>
      </c>
      <c r="AE76" s="72"/>
      <c r="AF76" s="67"/>
      <c r="AG76" s="55"/>
      <c r="AH76" s="54"/>
      <c r="AI76" s="54"/>
      <c r="AJ76" s="55"/>
      <c r="AK76" s="56"/>
      <c r="AL76" s="21"/>
      <c r="AM76" s="89"/>
      <c r="AN76" s="21"/>
      <c r="AO76" s="89"/>
      <c r="AP76" s="21"/>
      <c r="AQ76" s="89"/>
      <c r="AR76" s="21"/>
      <c r="AS76" s="89"/>
      <c r="AT76" s="21"/>
      <c r="AU76" s="89"/>
      <c r="AV76" s="21"/>
      <c r="AW76" s="89"/>
      <c r="AX76" s="21"/>
      <c r="AY76" s="89"/>
      <c r="AZ76" s="21"/>
      <c r="BA76" s="89"/>
      <c r="BB76" s="21"/>
      <c r="BC76" s="89"/>
      <c r="BD76" s="21"/>
      <c r="BE76" s="20"/>
      <c r="BF76" s="21"/>
      <c r="BG76" s="20"/>
      <c r="BH76" s="21"/>
      <c r="BI76" s="41"/>
      <c r="BJ76" s="20">
        <v>10.0</v>
      </c>
      <c r="BK76" s="21"/>
      <c r="BL76" s="20"/>
      <c r="BM76" s="21"/>
      <c r="BN76" s="20">
        <v>10.0</v>
      </c>
      <c r="BO76" s="21"/>
      <c r="BP76" s="20"/>
      <c r="BQ76" s="42"/>
      <c r="BR76" s="42">
        <f t="shared" si="7"/>
        <v>20</v>
      </c>
      <c r="BS76" s="13">
        <v>5.0</v>
      </c>
      <c r="BT76" s="35">
        <f t="shared" si="42"/>
        <v>15</v>
      </c>
      <c r="BU76" s="13">
        <v>10.0</v>
      </c>
      <c r="BV76" s="35" t="s">
        <v>167</v>
      </c>
      <c r="BW76" s="13">
        <v>33.0</v>
      </c>
      <c r="BX76" s="35">
        <v>3.0</v>
      </c>
      <c r="BY76" s="13">
        <f t="shared" si="55"/>
        <v>-13</v>
      </c>
      <c r="BZ76" s="35">
        <f t="shared" si="56"/>
        <v>16</v>
      </c>
      <c r="CA76" s="43">
        <f t="shared" si="57"/>
        <v>180.4</v>
      </c>
    </row>
    <row r="77">
      <c r="A77" s="1" t="s">
        <v>611</v>
      </c>
      <c r="B77" s="2"/>
      <c r="C77" s="2" t="s">
        <v>612</v>
      </c>
      <c r="D77" s="12" t="s">
        <v>613</v>
      </c>
      <c r="E77" s="12" t="s">
        <v>614</v>
      </c>
      <c r="F77" s="2" t="s">
        <v>612</v>
      </c>
      <c r="G77" s="2" t="s">
        <v>615</v>
      </c>
      <c r="H77" s="3" t="s">
        <v>616</v>
      </c>
      <c r="I77" s="87" t="s">
        <v>617</v>
      </c>
      <c r="J77" s="2" t="s">
        <v>618</v>
      </c>
      <c r="K77" s="2" t="s">
        <v>311</v>
      </c>
      <c r="L77" s="2" t="s">
        <v>311</v>
      </c>
      <c r="M77" s="4" t="s">
        <v>296</v>
      </c>
      <c r="N77" s="28" t="s">
        <v>619</v>
      </c>
      <c r="O77" s="13" t="str">
        <f t="shared" si="14"/>
        <v>Terra Verde  108.001.00</v>
      </c>
      <c r="P77" s="13" t="s">
        <v>84</v>
      </c>
      <c r="Q77" s="111">
        <v>2.36</v>
      </c>
      <c r="R77" s="71"/>
      <c r="S77" s="31">
        <f t="shared" si="22"/>
        <v>2.596</v>
      </c>
      <c r="T77" s="71">
        <f t="shared" si="39"/>
        <v>2.6609</v>
      </c>
      <c r="U77" s="49">
        <f t="shared" si="40"/>
        <v>2.6609</v>
      </c>
      <c r="V77" s="9">
        <v>2.75</v>
      </c>
      <c r="W77" s="9">
        <f t="shared" ref="W77:W81" si="58">U77-V77</f>
        <v>-0.0891</v>
      </c>
      <c r="X77" s="90" t="s">
        <v>620</v>
      </c>
      <c r="Y77" s="13" t="s">
        <v>621</v>
      </c>
      <c r="Z77" s="34" t="str">
        <f>CONCATENATE('Alle Produkte - Gesamtsortiment'!A77, " ", 'Alle Produkte - Gesamtsortiment'!C77)</f>
        <v>H10 Passata</v>
      </c>
      <c r="AA77" s="35" t="s">
        <v>86</v>
      </c>
      <c r="AB77" s="12" t="s">
        <v>622</v>
      </c>
      <c r="AC77" s="26" t="str">
        <f t="shared" si="16"/>
        <v>https://webshop.quartier-depot.ch/wp-content/uploads/quartier-produkt-74.png</v>
      </c>
      <c r="AD77" s="13" t="str">
        <f t="shared" si="17"/>
        <v>Passata wird von Terra Verde produziert und von Terra Verde  geliefert. Es kommt aus Italien und trägt EU-Bio Zertifizierung</v>
      </c>
      <c r="AE77" s="54">
        <v>2.95</v>
      </c>
      <c r="AF77" s="54">
        <f t="shared" ref="AF77:AF81" si="59">U77-AE77</f>
        <v>-0.2891</v>
      </c>
      <c r="AG77" s="55">
        <f t="shared" ref="AG77:AG81" si="60">U77/AE77</f>
        <v>0.902</v>
      </c>
      <c r="AH77" s="54">
        <v>3.5</v>
      </c>
      <c r="AI77" s="54">
        <f>U77-AH77</f>
        <v>-0.8391</v>
      </c>
      <c r="AJ77" s="55">
        <f>U77/AH77</f>
        <v>0.7602571429</v>
      </c>
      <c r="AK77" s="56"/>
      <c r="AL77" s="58">
        <v>36.0</v>
      </c>
      <c r="AM77" s="89"/>
      <c r="AN77" s="21"/>
      <c r="AO77" s="89"/>
      <c r="AP77" s="21"/>
      <c r="AQ77" s="89"/>
      <c r="AR77" s="21"/>
      <c r="AS77" s="89"/>
      <c r="AT77" s="21"/>
      <c r="AU77" s="89"/>
      <c r="AV77" s="21"/>
      <c r="AW77" s="89"/>
      <c r="AX77" s="21"/>
      <c r="AY77" s="89"/>
      <c r="AZ77" s="21"/>
      <c r="BA77" s="92">
        <v>12.0</v>
      </c>
      <c r="BB77" s="58">
        <v>12.0</v>
      </c>
      <c r="BC77" s="89"/>
      <c r="BD77" s="21"/>
      <c r="BE77" s="20"/>
      <c r="BF77" s="21"/>
      <c r="BG77" s="20"/>
      <c r="BH77" s="21"/>
      <c r="BI77" s="41"/>
      <c r="BJ77" s="20"/>
      <c r="BK77" s="21"/>
      <c r="BL77" s="20"/>
      <c r="BM77" s="21"/>
      <c r="BN77" s="20"/>
      <c r="BO77" s="21"/>
      <c r="BP77" s="20"/>
      <c r="BQ77" s="42"/>
      <c r="BR77" s="42">
        <f t="shared" si="7"/>
        <v>60</v>
      </c>
      <c r="BS77" s="13">
        <v>15.0</v>
      </c>
      <c r="BT77" s="35">
        <f t="shared" si="42"/>
        <v>15</v>
      </c>
      <c r="BU77" s="13">
        <v>10.0</v>
      </c>
      <c r="BV77" s="35" t="s">
        <v>167</v>
      </c>
      <c r="BW77" s="13">
        <v>39.0</v>
      </c>
      <c r="BX77" s="35">
        <v>20.0</v>
      </c>
      <c r="BY77" s="13">
        <f t="shared" si="55"/>
        <v>21</v>
      </c>
      <c r="BZ77" s="35">
        <f t="shared" si="56"/>
        <v>-1</v>
      </c>
      <c r="CA77" s="43">
        <f t="shared" si="57"/>
        <v>-2.6609</v>
      </c>
    </row>
    <row r="78">
      <c r="A78" s="1" t="s">
        <v>623</v>
      </c>
      <c r="B78" s="2"/>
      <c r="C78" s="2" t="s">
        <v>624</v>
      </c>
      <c r="D78" s="12" t="s">
        <v>613</v>
      </c>
      <c r="E78" s="12" t="s">
        <v>614</v>
      </c>
      <c r="F78" s="2" t="s">
        <v>624</v>
      </c>
      <c r="G78" s="2" t="s">
        <v>615</v>
      </c>
      <c r="H78" s="3" t="s">
        <v>625</v>
      </c>
      <c r="I78" s="87" t="s">
        <v>626</v>
      </c>
      <c r="J78" s="2" t="s">
        <v>473</v>
      </c>
      <c r="K78" s="2"/>
      <c r="L78" s="2" t="s">
        <v>311</v>
      </c>
      <c r="M78" s="4" t="s">
        <v>296</v>
      </c>
      <c r="N78" s="28" t="s">
        <v>627</v>
      </c>
      <c r="O78" s="13" t="str">
        <f t="shared" si="14"/>
        <v>Terra Verde  108.041.00</v>
      </c>
      <c r="P78" s="13" t="s">
        <v>84</v>
      </c>
      <c r="Q78" s="111">
        <v>1.21</v>
      </c>
      <c r="R78" s="71"/>
      <c r="S78" s="71">
        <f t="shared" si="22"/>
        <v>1.331</v>
      </c>
      <c r="T78" s="71">
        <f t="shared" si="39"/>
        <v>1.364275</v>
      </c>
      <c r="U78" s="49">
        <f t="shared" si="40"/>
        <v>1.364275</v>
      </c>
      <c r="V78" s="9">
        <v>1.5</v>
      </c>
      <c r="W78" s="9">
        <f t="shared" si="58"/>
        <v>-0.135725</v>
      </c>
      <c r="X78" s="90" t="s">
        <v>628</v>
      </c>
      <c r="Y78" s="13" t="s">
        <v>629</v>
      </c>
      <c r="Z78" s="34" t="str">
        <f>CONCATENATE('Alle Produkte - Gesamtsortiment'!A78, " ", 'Alle Produkte - Gesamtsortiment'!C78)</f>
        <v>H11 Pelati</v>
      </c>
      <c r="AA78" s="35" t="s">
        <v>86</v>
      </c>
      <c r="AB78" s="12" t="s">
        <v>630</v>
      </c>
      <c r="AC78" s="26" t="str">
        <f t="shared" si="16"/>
        <v>https://webshop.quartier-depot.ch/wp-content/uploads/quartier-produkt-75.png</v>
      </c>
      <c r="AD78" s="13" t="str">
        <f t="shared" si="17"/>
        <v>Pelati wird von Rispoli produziert und von Terra Verde  geliefert. Es kommt aus Italien und trägt EU-Bio Zertifizierung</v>
      </c>
      <c r="AE78" s="54">
        <v>2.7</v>
      </c>
      <c r="AF78" s="54">
        <f t="shared" si="59"/>
        <v>-1.335725</v>
      </c>
      <c r="AG78" s="55">
        <f t="shared" si="60"/>
        <v>0.505287037</v>
      </c>
      <c r="AH78" s="54"/>
      <c r="AI78" s="54"/>
      <c r="AJ78" s="55"/>
      <c r="AK78" s="56"/>
      <c r="AL78" s="58">
        <v>24.0</v>
      </c>
      <c r="AM78" s="89"/>
      <c r="AN78" s="58">
        <v>12.0</v>
      </c>
      <c r="AO78" s="89"/>
      <c r="AP78" s="21"/>
      <c r="AQ78" s="89">
        <v>24.0</v>
      </c>
      <c r="AR78" s="21"/>
      <c r="AS78" s="92">
        <v>24.0</v>
      </c>
      <c r="AT78" s="21"/>
      <c r="AU78" s="89">
        <v>20.0</v>
      </c>
      <c r="AV78" s="21"/>
      <c r="AW78" s="58">
        <v>48.0</v>
      </c>
      <c r="AX78" s="21"/>
      <c r="AY78" s="89"/>
      <c r="AZ78" s="21"/>
      <c r="BA78" s="89"/>
      <c r="BB78" s="58">
        <v>48.0</v>
      </c>
      <c r="BC78" s="89"/>
      <c r="BD78" s="21"/>
      <c r="BE78" s="20">
        <v>48.0</v>
      </c>
      <c r="BF78" s="21"/>
      <c r="BG78" s="20"/>
      <c r="BH78" s="21"/>
      <c r="BI78" s="41"/>
      <c r="BJ78" s="20"/>
      <c r="BK78" s="21">
        <v>24.0</v>
      </c>
      <c r="BL78" s="20"/>
      <c r="BM78" s="21"/>
      <c r="BN78" s="20"/>
      <c r="BO78" s="21">
        <v>12.0</v>
      </c>
      <c r="BP78" s="20"/>
      <c r="BQ78" s="42"/>
      <c r="BR78" s="42">
        <f t="shared" si="7"/>
        <v>284</v>
      </c>
      <c r="BS78" s="13">
        <v>6.0</v>
      </c>
      <c r="BT78" s="35">
        <f t="shared" si="42"/>
        <v>6</v>
      </c>
      <c r="BU78" s="13">
        <v>15.0</v>
      </c>
      <c r="BV78" s="35" t="s">
        <v>167</v>
      </c>
      <c r="BW78" s="13">
        <f>106+84</f>
        <v>190</v>
      </c>
      <c r="BX78" s="35">
        <v>52.0</v>
      </c>
      <c r="BY78" s="13">
        <f t="shared" si="55"/>
        <v>94</v>
      </c>
      <c r="BZ78" s="35">
        <f t="shared" si="56"/>
        <v>-42</v>
      </c>
      <c r="CA78" s="43">
        <f t="shared" si="57"/>
        <v>-57.29955</v>
      </c>
    </row>
    <row r="79">
      <c r="A79" s="1" t="s">
        <v>631</v>
      </c>
      <c r="B79" s="2"/>
      <c r="C79" s="2" t="s">
        <v>632</v>
      </c>
      <c r="D79" s="12" t="s">
        <v>613</v>
      </c>
      <c r="E79" s="12" t="s">
        <v>633</v>
      </c>
      <c r="F79" s="2" t="s">
        <v>634</v>
      </c>
      <c r="G79" s="2" t="s">
        <v>615</v>
      </c>
      <c r="H79" s="3" t="s">
        <v>635</v>
      </c>
      <c r="I79" s="87" t="s">
        <v>636</v>
      </c>
      <c r="J79" s="2" t="s">
        <v>637</v>
      </c>
      <c r="K79" s="2"/>
      <c r="L79" s="2" t="s">
        <v>311</v>
      </c>
      <c r="M79" s="4" t="s">
        <v>296</v>
      </c>
      <c r="N79" s="28" t="s">
        <v>638</v>
      </c>
      <c r="O79" s="13" t="str">
        <f t="shared" si="14"/>
        <v>Terra Verde  205.128.00</v>
      </c>
      <c r="P79" s="13" t="s">
        <v>84</v>
      </c>
      <c r="Q79" s="111">
        <v>3.14</v>
      </c>
      <c r="R79" s="71"/>
      <c r="S79" s="31">
        <f t="shared" si="22"/>
        <v>3.454</v>
      </c>
      <c r="T79" s="71">
        <f t="shared" si="39"/>
        <v>3.54035</v>
      </c>
      <c r="U79" s="49">
        <f t="shared" si="40"/>
        <v>3.54035</v>
      </c>
      <c r="V79" s="9">
        <v>3.65</v>
      </c>
      <c r="W79" s="9">
        <f t="shared" si="58"/>
        <v>-0.10965</v>
      </c>
      <c r="X79" s="90" t="s">
        <v>639</v>
      </c>
      <c r="Y79" s="13" t="s">
        <v>640</v>
      </c>
      <c r="Z79" s="34" t="str">
        <f>CONCATENATE('Alle Produkte - Gesamtsortiment'!A79, " ", 'Alle Produkte - Gesamtsortiment'!C79)</f>
        <v>H20 Orecchiette</v>
      </c>
      <c r="AA79" s="35" t="s">
        <v>86</v>
      </c>
      <c r="AB79" s="12" t="s">
        <v>641</v>
      </c>
      <c r="AC79" s="26" t="str">
        <f t="shared" si="16"/>
        <v>https://webshop.quartier-depot.ch/wp-content/uploads/quartier-produkt-76.png</v>
      </c>
      <c r="AD79" s="13" t="str">
        <f t="shared" si="17"/>
        <v>Orecchiette wird von Iris (IT) produziert und von Terra Verde  geliefert. Es kommt aus Italien und trägt EU-Bio Zertifizierung</v>
      </c>
      <c r="AE79" s="54">
        <v>2.7</v>
      </c>
      <c r="AF79" s="54">
        <f t="shared" si="59"/>
        <v>0.84035</v>
      </c>
      <c r="AG79" s="55">
        <f t="shared" si="60"/>
        <v>1.311240741</v>
      </c>
      <c r="AH79" s="54"/>
      <c r="AI79" s="54"/>
      <c r="AJ79" s="55"/>
      <c r="AK79" s="56"/>
      <c r="AL79" s="58">
        <v>24.0</v>
      </c>
      <c r="AM79" s="89"/>
      <c r="AN79" s="21"/>
      <c r="AO79" s="89"/>
      <c r="AP79" s="21"/>
      <c r="AQ79" s="89"/>
      <c r="AR79" s="21"/>
      <c r="AS79" s="89"/>
      <c r="AT79" s="21"/>
      <c r="AU79" s="89"/>
      <c r="AV79" s="21"/>
      <c r="AW79" s="58">
        <v>24.0</v>
      </c>
      <c r="AX79" s="21"/>
      <c r="AY79" s="89"/>
      <c r="AZ79" s="21"/>
      <c r="BA79" s="89"/>
      <c r="BB79" s="21"/>
      <c r="BC79" s="89"/>
      <c r="BD79" s="21"/>
      <c r="BE79" s="20">
        <v>24.0</v>
      </c>
      <c r="BF79" s="21"/>
      <c r="BG79" s="20"/>
      <c r="BH79" s="21"/>
      <c r="BI79" s="41"/>
      <c r="BJ79" s="20"/>
      <c r="BK79" s="21"/>
      <c r="BL79" s="20"/>
      <c r="BM79" s="21"/>
      <c r="BN79" s="20"/>
      <c r="BO79" s="21"/>
      <c r="BP79" s="20"/>
      <c r="BQ79" s="42"/>
      <c r="BR79" s="42">
        <f t="shared" si="7"/>
        <v>72</v>
      </c>
      <c r="BS79" s="13">
        <v>17.0</v>
      </c>
      <c r="BT79" s="35">
        <f t="shared" si="42"/>
        <v>17</v>
      </c>
      <c r="BU79" s="13">
        <v>10.0</v>
      </c>
      <c r="BV79" s="35" t="s">
        <v>167</v>
      </c>
      <c r="BW79" s="13">
        <v>46.0</v>
      </c>
      <c r="BX79" s="35">
        <v>27.0</v>
      </c>
      <c r="BY79" s="13">
        <f t="shared" si="55"/>
        <v>26</v>
      </c>
      <c r="BZ79" s="35">
        <f t="shared" si="56"/>
        <v>1</v>
      </c>
      <c r="CA79" s="43">
        <f t="shared" si="57"/>
        <v>3.54035</v>
      </c>
    </row>
    <row r="80">
      <c r="A80" s="1" t="s">
        <v>642</v>
      </c>
      <c r="B80" s="2"/>
      <c r="C80" s="2" t="s">
        <v>643</v>
      </c>
      <c r="D80" s="12" t="s">
        <v>613</v>
      </c>
      <c r="E80" s="12" t="s">
        <v>633</v>
      </c>
      <c r="F80" s="2" t="s">
        <v>644</v>
      </c>
      <c r="G80" s="2" t="s">
        <v>615</v>
      </c>
      <c r="H80" s="3" t="s">
        <v>635</v>
      </c>
      <c r="I80" s="87" t="s">
        <v>636</v>
      </c>
      <c r="J80" s="2" t="s">
        <v>637</v>
      </c>
      <c r="K80" s="2"/>
      <c r="L80" s="2" t="s">
        <v>311</v>
      </c>
      <c r="M80" s="4" t="s">
        <v>296</v>
      </c>
      <c r="N80" s="28" t="s">
        <v>645</v>
      </c>
      <c r="O80" s="13" t="str">
        <f t="shared" si="14"/>
        <v>Terra Verde  205.117.00</v>
      </c>
      <c r="P80" s="13" t="s">
        <v>84</v>
      </c>
      <c r="Q80" s="111">
        <v>2.24</v>
      </c>
      <c r="R80" s="71"/>
      <c r="S80" s="31">
        <f t="shared" si="22"/>
        <v>2.464</v>
      </c>
      <c r="T80" s="71">
        <f t="shared" si="39"/>
        <v>2.5256</v>
      </c>
      <c r="U80" s="49">
        <f t="shared" si="40"/>
        <v>2.5256</v>
      </c>
      <c r="V80" s="9">
        <v>2.6</v>
      </c>
      <c r="W80" s="9">
        <f t="shared" si="58"/>
        <v>-0.0744</v>
      </c>
      <c r="X80" s="90">
        <v>44808.0</v>
      </c>
      <c r="Y80" s="13" t="s">
        <v>646</v>
      </c>
      <c r="Z80" s="34" t="str">
        <f>CONCATENATE('Alle Produkte - Gesamtsortiment'!A80, " ", 'Alle Produkte - Gesamtsortiment'!C80)</f>
        <v>H21 Penne</v>
      </c>
      <c r="AA80" s="35" t="s">
        <v>86</v>
      </c>
      <c r="AB80" s="12" t="s">
        <v>647</v>
      </c>
      <c r="AC80" s="26" t="str">
        <f t="shared" si="16"/>
        <v>https://webshop.quartier-depot.ch/wp-content/uploads/quartier-produkt-77.png</v>
      </c>
      <c r="AD80" s="13" t="str">
        <f t="shared" si="17"/>
        <v>Penne wird von Iris (IT) produziert und von Terra Verde  geliefert. Es kommt aus Italien und trägt EU-Bio Zertifizierung</v>
      </c>
      <c r="AE80" s="54">
        <v>2.6</v>
      </c>
      <c r="AF80" s="54">
        <f t="shared" si="59"/>
        <v>-0.0744</v>
      </c>
      <c r="AG80" s="55">
        <f t="shared" si="60"/>
        <v>0.9713846154</v>
      </c>
      <c r="AH80" s="54"/>
      <c r="AI80" s="54"/>
      <c r="AJ80" s="55"/>
      <c r="AK80" s="56"/>
      <c r="AL80" s="58">
        <v>24.0</v>
      </c>
      <c r="AM80" s="89"/>
      <c r="AN80" s="21"/>
      <c r="AO80" s="89"/>
      <c r="AP80" s="21"/>
      <c r="AQ80" s="89"/>
      <c r="AR80" s="21"/>
      <c r="AS80" s="89"/>
      <c r="AT80" s="21"/>
      <c r="AU80" s="89"/>
      <c r="AV80" s="21"/>
      <c r="AW80" s="58">
        <v>24.0</v>
      </c>
      <c r="AX80" s="21"/>
      <c r="AY80" s="89"/>
      <c r="AZ80" s="21"/>
      <c r="BA80" s="89"/>
      <c r="BB80" s="21"/>
      <c r="BC80" s="89"/>
      <c r="BD80" s="21"/>
      <c r="BE80" s="20"/>
      <c r="BF80" s="21"/>
      <c r="BG80" s="20"/>
      <c r="BH80" s="21"/>
      <c r="BI80" s="41"/>
      <c r="BJ80" s="20"/>
      <c r="BK80" s="21"/>
      <c r="BL80" s="20"/>
      <c r="BM80" s="21"/>
      <c r="BN80" s="20"/>
      <c r="BO80" s="21"/>
      <c r="BP80" s="20"/>
      <c r="BQ80" s="42"/>
      <c r="BR80" s="42">
        <f t="shared" si="7"/>
        <v>48</v>
      </c>
      <c r="BS80" s="13">
        <v>12.0</v>
      </c>
      <c r="BT80" s="35">
        <f t="shared" si="42"/>
        <v>12</v>
      </c>
      <c r="BU80" s="13">
        <v>10.0</v>
      </c>
      <c r="BV80" s="35" t="s">
        <v>167</v>
      </c>
      <c r="BW80" s="13">
        <v>33.0</v>
      </c>
      <c r="BX80" s="35">
        <v>22.0</v>
      </c>
      <c r="BY80" s="13">
        <f t="shared" si="55"/>
        <v>15</v>
      </c>
      <c r="BZ80" s="35">
        <f t="shared" si="56"/>
        <v>7</v>
      </c>
      <c r="CA80" s="43">
        <f t="shared" si="57"/>
        <v>17.6792</v>
      </c>
    </row>
    <row r="81" ht="15.75" customHeight="1">
      <c r="A81" s="1" t="s">
        <v>648</v>
      </c>
      <c r="B81" s="2"/>
      <c r="C81" s="2" t="s">
        <v>649</v>
      </c>
      <c r="D81" s="12" t="s">
        <v>613</v>
      </c>
      <c r="E81" s="12" t="s">
        <v>633</v>
      </c>
      <c r="F81" s="2" t="s">
        <v>649</v>
      </c>
      <c r="G81" s="2" t="s">
        <v>615</v>
      </c>
      <c r="H81" s="3" t="s">
        <v>635</v>
      </c>
      <c r="I81" s="87" t="s">
        <v>636</v>
      </c>
      <c r="J81" s="2" t="s">
        <v>637</v>
      </c>
      <c r="K81" s="2"/>
      <c r="L81" s="2" t="s">
        <v>311</v>
      </c>
      <c r="M81" s="4" t="s">
        <v>296</v>
      </c>
      <c r="N81" s="28" t="s">
        <v>650</v>
      </c>
      <c r="O81" s="13" t="str">
        <f t="shared" si="14"/>
        <v>Terra Verde  205.135.00</v>
      </c>
      <c r="P81" s="13" t="s">
        <v>84</v>
      </c>
      <c r="Q81" s="111">
        <v>2.24</v>
      </c>
      <c r="R81" s="71"/>
      <c r="S81" s="31">
        <f t="shared" si="22"/>
        <v>2.464</v>
      </c>
      <c r="T81" s="71">
        <f t="shared" si="39"/>
        <v>2.5256</v>
      </c>
      <c r="U81" s="49">
        <f t="shared" si="40"/>
        <v>2.5256</v>
      </c>
      <c r="V81" s="9">
        <v>2.6</v>
      </c>
      <c r="W81" s="9">
        <f t="shared" si="58"/>
        <v>-0.0744</v>
      </c>
      <c r="X81" s="90" t="s">
        <v>651</v>
      </c>
      <c r="Y81" s="13" t="s">
        <v>652</v>
      </c>
      <c r="Z81" s="34" t="str">
        <f>CONCATENATE('Alle Produkte - Gesamtsortiment'!A81, " ", 'Alle Produkte - Gesamtsortiment'!C81)</f>
        <v>H22 Penne Vollkorn</v>
      </c>
      <c r="AA81" s="35" t="s">
        <v>86</v>
      </c>
      <c r="AB81" s="12" t="s">
        <v>653</v>
      </c>
      <c r="AC81" s="26" t="str">
        <f t="shared" si="16"/>
        <v>https://webshop.quartier-depot.ch/wp-content/uploads/quartier-produkt-78.png</v>
      </c>
      <c r="AD81" s="13" t="str">
        <f t="shared" si="17"/>
        <v>Penne Vollkorn wird von Iris (IT) produziert und von Terra Verde  geliefert. Es kommt aus Italien und trägt EU-Bio Zertifizierung</v>
      </c>
      <c r="AE81" s="54">
        <v>2.95</v>
      </c>
      <c r="AF81" s="54">
        <f t="shared" si="59"/>
        <v>-0.4244</v>
      </c>
      <c r="AG81" s="55">
        <f t="shared" si="60"/>
        <v>0.8561355932</v>
      </c>
      <c r="AH81" s="54"/>
      <c r="AI81" s="54"/>
      <c r="AJ81" s="55"/>
      <c r="AK81" s="56"/>
      <c r="AL81" s="58">
        <v>24.0</v>
      </c>
      <c r="AM81" s="89"/>
      <c r="AN81" s="21"/>
      <c r="AO81" s="89"/>
      <c r="AP81" s="21"/>
      <c r="AQ81" s="89"/>
      <c r="AR81" s="21"/>
      <c r="AS81" s="89"/>
      <c r="AT81" s="21"/>
      <c r="AU81" s="89"/>
      <c r="AV81" s="21"/>
      <c r="AW81" s="89"/>
      <c r="AX81" s="21"/>
      <c r="AY81" s="89"/>
      <c r="AZ81" s="21"/>
      <c r="BA81" s="89"/>
      <c r="BB81" s="21"/>
      <c r="BC81" s="89"/>
      <c r="BD81" s="21"/>
      <c r="BE81" s="20"/>
      <c r="BF81" s="21"/>
      <c r="BG81" s="20"/>
      <c r="BH81" s="21"/>
      <c r="BI81" s="41"/>
      <c r="BJ81" s="20"/>
      <c r="BK81" s="21">
        <v>12.0</v>
      </c>
      <c r="BL81" s="20"/>
      <c r="BM81" s="21"/>
      <c r="BN81" s="20"/>
      <c r="BO81" s="21"/>
      <c r="BP81" s="20"/>
      <c r="BQ81" s="42"/>
      <c r="BR81" s="42">
        <f t="shared" si="7"/>
        <v>36</v>
      </c>
      <c r="BS81" s="13">
        <v>7.0</v>
      </c>
      <c r="BT81" s="35">
        <f t="shared" si="42"/>
        <v>7</v>
      </c>
      <c r="BU81" s="13">
        <v>5.0</v>
      </c>
      <c r="BV81" s="35" t="s">
        <v>167</v>
      </c>
      <c r="BW81" s="13">
        <v>23.0</v>
      </c>
      <c r="BX81" s="35">
        <v>0.0</v>
      </c>
      <c r="BY81" s="13">
        <f t="shared" si="55"/>
        <v>13</v>
      </c>
      <c r="BZ81" s="35">
        <f t="shared" si="56"/>
        <v>-13</v>
      </c>
      <c r="CA81" s="43">
        <f t="shared" si="57"/>
        <v>-32.8328</v>
      </c>
    </row>
    <row r="82">
      <c r="A82" s="1" t="s">
        <v>654</v>
      </c>
      <c r="B82" s="2"/>
      <c r="C82" s="2" t="s">
        <v>655</v>
      </c>
      <c r="D82" s="12" t="s">
        <v>613</v>
      </c>
      <c r="E82" s="12" t="s">
        <v>633</v>
      </c>
      <c r="F82" s="112" t="s">
        <v>656</v>
      </c>
      <c r="G82" s="2" t="s">
        <v>657</v>
      </c>
      <c r="H82" s="2" t="s">
        <v>657</v>
      </c>
      <c r="I82" s="87" t="s">
        <v>658</v>
      </c>
      <c r="J82" s="2" t="s">
        <v>637</v>
      </c>
      <c r="K82" s="2" t="s">
        <v>311</v>
      </c>
      <c r="L82" s="2" t="s">
        <v>311</v>
      </c>
      <c r="M82" s="4" t="s">
        <v>164</v>
      </c>
      <c r="N82" s="28"/>
      <c r="O82" s="13" t="str">
        <f t="shared" si="14"/>
        <v>Genovas </v>
      </c>
      <c r="P82" s="13" t="s">
        <v>84</v>
      </c>
      <c r="Q82" s="29">
        <v>4.536</v>
      </c>
      <c r="R82" s="71"/>
      <c r="S82" s="31">
        <f t="shared" si="22"/>
        <v>4.9896</v>
      </c>
      <c r="T82" s="71">
        <f t="shared" si="39"/>
        <v>5.11434</v>
      </c>
      <c r="U82" s="49">
        <f t="shared" si="40"/>
        <v>5.11434</v>
      </c>
      <c r="V82" s="9"/>
      <c r="W82" s="9"/>
      <c r="X82" s="90"/>
      <c r="Y82" s="13" t="s">
        <v>659</v>
      </c>
      <c r="Z82" s="34" t="str">
        <f>CONCATENATE('Alle Produkte - Gesamtsortiment'!A82, " ", 'Alle Produkte - Gesamtsortiment'!C82)</f>
        <v>H23 Strozzapreti</v>
      </c>
      <c r="AA82" s="35" t="s">
        <v>86</v>
      </c>
      <c r="AB82" s="12" t="s">
        <v>660</v>
      </c>
      <c r="AC82" s="26" t="str">
        <f t="shared" si="16"/>
        <v>https://webshop.quartier-depot.ch/wp-content/uploads/quartier-produkt-79.png</v>
      </c>
      <c r="AD82" s="13" t="str">
        <f t="shared" si="17"/>
        <v>Strozzapreti wird von Genovas produziert und von Genovas geliefert. Es kommt aus Italien und trägt keine Zertifizierung</v>
      </c>
      <c r="AE82" s="54"/>
      <c r="AF82" s="67"/>
      <c r="AG82" s="55"/>
      <c r="AH82" s="54"/>
      <c r="AI82" s="54"/>
      <c r="AJ82" s="55"/>
      <c r="AK82" s="56"/>
      <c r="AL82" s="21"/>
      <c r="AM82" s="89"/>
      <c r="AN82" s="21"/>
      <c r="AO82" s="89"/>
      <c r="AP82" s="21"/>
      <c r="AQ82" s="89"/>
      <c r="AR82" s="21"/>
      <c r="AS82" s="89"/>
      <c r="AT82" s="21"/>
      <c r="AU82" s="89"/>
      <c r="AV82" s="21"/>
      <c r="AW82" s="89"/>
      <c r="AX82" s="21"/>
      <c r="AY82" s="92">
        <v>10.0</v>
      </c>
      <c r="AZ82" s="21"/>
      <c r="BA82" s="89"/>
      <c r="BB82" s="58">
        <v>10.0</v>
      </c>
      <c r="BC82" s="89"/>
      <c r="BD82" s="21"/>
      <c r="BE82" s="20"/>
      <c r="BF82" s="21"/>
      <c r="BG82" s="20"/>
      <c r="BH82" s="21"/>
      <c r="BI82" s="41"/>
      <c r="BJ82" s="20"/>
      <c r="BK82" s="21"/>
      <c r="BL82" s="20"/>
      <c r="BM82" s="21"/>
      <c r="BN82" s="20"/>
      <c r="BO82" s="21"/>
      <c r="BP82" s="20"/>
      <c r="BQ82" s="42"/>
      <c r="BR82" s="42">
        <f t="shared" si="7"/>
        <v>20</v>
      </c>
      <c r="BS82" s="13">
        <v>0.0</v>
      </c>
      <c r="BT82" s="35">
        <f t="shared" si="42"/>
        <v>0</v>
      </c>
      <c r="BU82" s="13">
        <v>5.0</v>
      </c>
      <c r="BV82" s="35" t="s">
        <v>167</v>
      </c>
      <c r="BW82" s="13">
        <v>13.0</v>
      </c>
      <c r="BX82" s="35">
        <v>6.0</v>
      </c>
      <c r="BY82" s="13">
        <f t="shared" si="55"/>
        <v>7</v>
      </c>
      <c r="BZ82" s="35">
        <f t="shared" si="56"/>
        <v>-1</v>
      </c>
      <c r="CA82" s="43">
        <f t="shared" si="57"/>
        <v>-5.11434</v>
      </c>
    </row>
    <row r="83">
      <c r="A83" s="1" t="s">
        <v>661</v>
      </c>
      <c r="B83" s="2"/>
      <c r="C83" s="2" t="s">
        <v>662</v>
      </c>
      <c r="D83" s="12" t="s">
        <v>613</v>
      </c>
      <c r="E83" s="12" t="s">
        <v>633</v>
      </c>
      <c r="F83" s="2" t="s">
        <v>662</v>
      </c>
      <c r="G83" s="2" t="s">
        <v>615</v>
      </c>
      <c r="H83" s="3" t="s">
        <v>635</v>
      </c>
      <c r="I83" s="87" t="s">
        <v>636</v>
      </c>
      <c r="J83" s="2" t="s">
        <v>637</v>
      </c>
      <c r="K83" s="2"/>
      <c r="L83" s="2" t="s">
        <v>311</v>
      </c>
      <c r="M83" s="4" t="s">
        <v>296</v>
      </c>
      <c r="N83" s="28" t="s">
        <v>663</v>
      </c>
      <c r="O83" s="13" t="str">
        <f t="shared" si="14"/>
        <v>Terra Verde  205.127.00</v>
      </c>
      <c r="P83" s="13" t="s">
        <v>84</v>
      </c>
      <c r="Q83" s="111">
        <v>1.86</v>
      </c>
      <c r="R83" s="71"/>
      <c r="S83" s="31">
        <f t="shared" si="22"/>
        <v>2.046</v>
      </c>
      <c r="T83" s="71">
        <f t="shared" si="39"/>
        <v>2.09715</v>
      </c>
      <c r="U83" s="49">
        <f t="shared" si="40"/>
        <v>2.09715</v>
      </c>
      <c r="V83" s="9">
        <v>2.15</v>
      </c>
      <c r="W83" s="9">
        <f t="shared" ref="W83:W91" si="61">U83-V83</f>
        <v>-0.05285</v>
      </c>
      <c r="X83" s="90">
        <v>44567.0</v>
      </c>
      <c r="Y83" s="13" t="s">
        <v>664</v>
      </c>
      <c r="Z83" s="34" t="str">
        <f>CONCATENATE('Alle Produkte - Gesamtsortiment'!A83, " ", 'Alle Produkte - Gesamtsortiment'!C83)</f>
        <v>H30 Lasagne ohne Ei</v>
      </c>
      <c r="AA83" s="35" t="s">
        <v>86</v>
      </c>
      <c r="AB83" s="12" t="s">
        <v>665</v>
      </c>
      <c r="AC83" s="26" t="str">
        <f t="shared" si="16"/>
        <v>https://webshop.quartier-depot.ch/wp-content/uploads/quartier-produkt-80.png</v>
      </c>
      <c r="AD83" s="13" t="str">
        <f t="shared" si="17"/>
        <v>Lasagne ohne Ei wird von Iris (IT) produziert und von Terra Verde  geliefert. Es kommt aus Italien und trägt EU-Bio Zertifizierung</v>
      </c>
      <c r="AE83" s="54">
        <v>3.7</v>
      </c>
      <c r="AF83" s="54">
        <f t="shared" ref="AF83:AF88" si="62">U83-AE83</f>
        <v>-1.60285</v>
      </c>
      <c r="AG83" s="55">
        <f t="shared" ref="AG83:AG88" si="63">U83/AE83</f>
        <v>0.5667972973</v>
      </c>
      <c r="AH83" s="54"/>
      <c r="AI83" s="54"/>
      <c r="AJ83" s="55"/>
      <c r="AK83" s="56"/>
      <c r="AL83" s="58">
        <v>12.0</v>
      </c>
      <c r="AM83" s="89"/>
      <c r="AN83" s="21"/>
      <c r="AO83" s="89"/>
      <c r="AP83" s="21"/>
      <c r="AQ83" s="89"/>
      <c r="AR83" s="21"/>
      <c r="AS83" s="89"/>
      <c r="AT83" s="21"/>
      <c r="AU83" s="89"/>
      <c r="AV83" s="21"/>
      <c r="AW83" s="89"/>
      <c r="AX83" s="21"/>
      <c r="AY83" s="92">
        <v>10.0</v>
      </c>
      <c r="AZ83" s="21"/>
      <c r="BA83" s="89"/>
      <c r="BB83" s="21"/>
      <c r="BC83" s="89"/>
      <c r="BD83" s="21"/>
      <c r="BE83" s="20"/>
      <c r="BF83" s="21"/>
      <c r="BG83" s="20"/>
      <c r="BH83" s="21"/>
      <c r="BI83" s="41"/>
      <c r="BJ83" s="20"/>
      <c r="BK83" s="21">
        <v>6.0</v>
      </c>
      <c r="BL83" s="20"/>
      <c r="BM83" s="21"/>
      <c r="BN83" s="20"/>
      <c r="BO83" s="21"/>
      <c r="BP83" s="20"/>
      <c r="BQ83" s="42"/>
      <c r="BR83" s="42">
        <f t="shared" si="7"/>
        <v>28</v>
      </c>
      <c r="BS83" s="13">
        <v>5.0</v>
      </c>
      <c r="BT83" s="35">
        <f t="shared" si="42"/>
        <v>5</v>
      </c>
      <c r="BU83" s="13">
        <v>5.0</v>
      </c>
      <c r="BV83" s="35" t="s">
        <v>167</v>
      </c>
      <c r="BW83" s="13">
        <v>14.0</v>
      </c>
      <c r="BX83" s="35">
        <v>6.0</v>
      </c>
      <c r="BY83" s="13">
        <f t="shared" si="55"/>
        <v>14</v>
      </c>
      <c r="BZ83" s="35">
        <f t="shared" si="56"/>
        <v>-8</v>
      </c>
      <c r="CA83" s="43">
        <f t="shared" si="57"/>
        <v>-16.7772</v>
      </c>
    </row>
    <row r="84">
      <c r="A84" s="1" t="s">
        <v>666</v>
      </c>
      <c r="B84" s="2"/>
      <c r="C84" s="2" t="s">
        <v>667</v>
      </c>
      <c r="D84" s="12" t="s">
        <v>613</v>
      </c>
      <c r="E84" s="12" t="s">
        <v>633</v>
      </c>
      <c r="F84" s="2" t="s">
        <v>667</v>
      </c>
      <c r="G84" s="2" t="s">
        <v>615</v>
      </c>
      <c r="H84" s="3" t="s">
        <v>635</v>
      </c>
      <c r="I84" s="87" t="s">
        <v>636</v>
      </c>
      <c r="J84" s="2" t="s">
        <v>637</v>
      </c>
      <c r="K84" s="2"/>
      <c r="L84" s="2" t="s">
        <v>311</v>
      </c>
      <c r="M84" s="4" t="s">
        <v>296</v>
      </c>
      <c r="N84" s="28" t="s">
        <v>668</v>
      </c>
      <c r="O84" s="13" t="str">
        <f t="shared" si="14"/>
        <v>Terra Verde  205.134.00</v>
      </c>
      <c r="P84" s="13" t="s">
        <v>84</v>
      </c>
      <c r="Q84" s="29">
        <v>1.85</v>
      </c>
      <c r="R84" s="71"/>
      <c r="S84" s="31">
        <f t="shared" si="22"/>
        <v>2.035</v>
      </c>
      <c r="T84" s="71">
        <f t="shared" si="39"/>
        <v>2.085875</v>
      </c>
      <c r="U84" s="49">
        <f t="shared" si="40"/>
        <v>2.085875</v>
      </c>
      <c r="V84" s="9">
        <v>2.15</v>
      </c>
      <c r="W84" s="9">
        <f t="shared" si="61"/>
        <v>-0.064125</v>
      </c>
      <c r="X84" s="90" t="s">
        <v>669</v>
      </c>
      <c r="Y84" s="13" t="s">
        <v>670</v>
      </c>
      <c r="Z84" s="34" t="str">
        <f>CONCATENATE('Alle Produkte - Gesamtsortiment'!A84, " ", 'Alle Produkte - Gesamtsortiment'!C84)</f>
        <v>H31 Spaghetti Vollkorn</v>
      </c>
      <c r="AA84" s="35" t="s">
        <v>86</v>
      </c>
      <c r="AB84" s="12" t="s">
        <v>671</v>
      </c>
      <c r="AC84" s="26" t="str">
        <f t="shared" si="16"/>
        <v>https://webshop.quartier-depot.ch/wp-content/uploads/quartier-produkt-81.png</v>
      </c>
      <c r="AD84" s="13" t="str">
        <f t="shared" si="17"/>
        <v>Spaghetti Vollkorn wird von Iris (IT) produziert und von Terra Verde  geliefert. Es kommt aus Italien und trägt EU-Bio Zertifizierung</v>
      </c>
      <c r="AE84" s="54">
        <v>2.7</v>
      </c>
      <c r="AF84" s="54">
        <f t="shared" si="62"/>
        <v>-0.614125</v>
      </c>
      <c r="AG84" s="55">
        <f t="shared" si="63"/>
        <v>0.7725462963</v>
      </c>
      <c r="AH84" s="54"/>
      <c r="AI84" s="54"/>
      <c r="AJ84" s="55"/>
      <c r="AK84" s="56"/>
      <c r="AL84" s="58">
        <v>24.0</v>
      </c>
      <c r="AM84" s="89"/>
      <c r="AN84" s="21"/>
      <c r="AO84" s="89"/>
      <c r="AP84" s="21"/>
      <c r="AQ84" s="89"/>
      <c r="AR84" s="21"/>
      <c r="AS84" s="89"/>
      <c r="AT84" s="21"/>
      <c r="AU84" s="89"/>
      <c r="AV84" s="21"/>
      <c r="AW84" s="89"/>
      <c r="AX84" s="21"/>
      <c r="AY84" s="89"/>
      <c r="AZ84" s="21"/>
      <c r="BA84" s="89"/>
      <c r="BB84" s="21"/>
      <c r="BC84" s="89"/>
      <c r="BD84" s="21"/>
      <c r="BE84" s="20"/>
      <c r="BF84" s="21"/>
      <c r="BG84" s="20"/>
      <c r="BH84" s="21"/>
      <c r="BI84" s="41"/>
      <c r="BJ84" s="20"/>
      <c r="BK84" s="21">
        <v>12.0</v>
      </c>
      <c r="BL84" s="20"/>
      <c r="BM84" s="21"/>
      <c r="BN84" s="20"/>
      <c r="BO84" s="21"/>
      <c r="BP84" s="20"/>
      <c r="BQ84" s="42"/>
      <c r="BR84" s="42">
        <f t="shared" si="7"/>
        <v>36</v>
      </c>
      <c r="BS84" s="13">
        <v>15.0</v>
      </c>
      <c r="BT84" s="35">
        <f t="shared" si="42"/>
        <v>15</v>
      </c>
      <c r="BU84" s="13">
        <v>5.0</v>
      </c>
      <c r="BV84" s="35" t="s">
        <v>167</v>
      </c>
      <c r="BW84" s="13">
        <v>15.0</v>
      </c>
      <c r="BX84" s="35">
        <v>10.0</v>
      </c>
      <c r="BY84" s="13">
        <f t="shared" si="55"/>
        <v>21</v>
      </c>
      <c r="BZ84" s="35">
        <f t="shared" si="56"/>
        <v>-11</v>
      </c>
      <c r="CA84" s="43">
        <f t="shared" si="57"/>
        <v>-22.944625</v>
      </c>
    </row>
    <row r="85">
      <c r="A85" s="1" t="s">
        <v>672</v>
      </c>
      <c r="B85" s="2"/>
      <c r="C85" s="2" t="s">
        <v>673</v>
      </c>
      <c r="D85" s="12" t="s">
        <v>613</v>
      </c>
      <c r="E85" s="12" t="s">
        <v>633</v>
      </c>
      <c r="F85" s="2" t="s">
        <v>674</v>
      </c>
      <c r="G85" s="2" t="s">
        <v>615</v>
      </c>
      <c r="H85" s="3" t="s">
        <v>635</v>
      </c>
      <c r="I85" s="87" t="s">
        <v>636</v>
      </c>
      <c r="J85" s="2" t="s">
        <v>637</v>
      </c>
      <c r="K85" s="2"/>
      <c r="L85" s="2" t="s">
        <v>311</v>
      </c>
      <c r="M85" s="4" t="s">
        <v>296</v>
      </c>
      <c r="N85" s="28" t="s">
        <v>675</v>
      </c>
      <c r="O85" s="13" t="str">
        <f t="shared" si="14"/>
        <v>Terra Verde  205.116.00</v>
      </c>
      <c r="P85" s="13" t="s">
        <v>84</v>
      </c>
      <c r="Q85" s="111">
        <v>1.86</v>
      </c>
      <c r="R85" s="71"/>
      <c r="S85" s="71">
        <f t="shared" si="22"/>
        <v>2.046</v>
      </c>
      <c r="T85" s="71">
        <f t="shared" si="39"/>
        <v>2.09715</v>
      </c>
      <c r="U85" s="49">
        <f t="shared" si="40"/>
        <v>2.09715</v>
      </c>
      <c r="V85" s="9">
        <v>2.15</v>
      </c>
      <c r="W85" s="9">
        <f t="shared" si="61"/>
        <v>-0.05285</v>
      </c>
      <c r="X85" s="90" t="s">
        <v>676</v>
      </c>
      <c r="Y85" s="13" t="s">
        <v>677</v>
      </c>
      <c r="Z85" s="34" t="str">
        <f>CONCATENATE('Alle Produkte - Gesamtsortiment'!A85, " ", 'Alle Produkte - Gesamtsortiment'!C85)</f>
        <v>H32 Spaghetti</v>
      </c>
      <c r="AA85" s="35" t="s">
        <v>86</v>
      </c>
      <c r="AB85" s="12" t="s">
        <v>678</v>
      </c>
      <c r="AC85" s="26" t="str">
        <f t="shared" si="16"/>
        <v>https://webshop.quartier-depot.ch/wp-content/uploads/quartier-produkt-82.png</v>
      </c>
      <c r="AD85" s="13" t="str">
        <f t="shared" si="17"/>
        <v>Spaghetti wird von Iris (IT) produziert und von Terra Verde  geliefert. Es kommt aus Italien und trägt EU-Bio Zertifizierung</v>
      </c>
      <c r="AE85" s="54">
        <v>2.9</v>
      </c>
      <c r="AF85" s="54">
        <f t="shared" si="62"/>
        <v>-0.80285</v>
      </c>
      <c r="AG85" s="55">
        <f t="shared" si="63"/>
        <v>0.7231551724</v>
      </c>
      <c r="AH85" s="54">
        <v>2.9</v>
      </c>
      <c r="AI85" s="54">
        <f>U85-AH85</f>
        <v>-0.80285</v>
      </c>
      <c r="AJ85" s="55">
        <f>U85/AH85</f>
        <v>0.7231551724</v>
      </c>
      <c r="AK85" s="56"/>
      <c r="AL85" s="58">
        <v>24.0</v>
      </c>
      <c r="AM85" s="89"/>
      <c r="AN85" s="21"/>
      <c r="AO85" s="89"/>
      <c r="AP85" s="21"/>
      <c r="AQ85" s="89"/>
      <c r="AR85" s="21"/>
      <c r="AS85" s="89"/>
      <c r="AT85" s="21"/>
      <c r="AU85" s="89"/>
      <c r="AV85" s="21"/>
      <c r="AW85" s="58">
        <v>24.0</v>
      </c>
      <c r="AX85" s="21"/>
      <c r="AY85" s="89"/>
      <c r="AZ85" s="21"/>
      <c r="BA85" s="89"/>
      <c r="BB85" s="21"/>
      <c r="BC85" s="89"/>
      <c r="BD85" s="21"/>
      <c r="BE85" s="20">
        <v>48.0</v>
      </c>
      <c r="BF85" s="21"/>
      <c r="BG85" s="20"/>
      <c r="BH85" s="21"/>
      <c r="BI85" s="41"/>
      <c r="BJ85" s="20"/>
      <c r="BK85" s="21"/>
      <c r="BL85" s="20"/>
      <c r="BM85" s="21"/>
      <c r="BN85" s="20"/>
      <c r="BO85" s="21"/>
      <c r="BP85" s="20"/>
      <c r="BQ85" s="42"/>
      <c r="BR85" s="42">
        <f t="shared" si="7"/>
        <v>96</v>
      </c>
      <c r="BS85" s="13">
        <v>33.0</v>
      </c>
      <c r="BT85" s="35">
        <f t="shared" si="42"/>
        <v>33</v>
      </c>
      <c r="BU85" s="13">
        <v>10.0</v>
      </c>
      <c r="BV85" s="35" t="s">
        <v>167</v>
      </c>
      <c r="BW85" s="13">
        <v>71.0</v>
      </c>
      <c r="BX85" s="35">
        <v>51.0</v>
      </c>
      <c r="BY85" s="13">
        <f t="shared" si="55"/>
        <v>25</v>
      </c>
      <c r="BZ85" s="35">
        <f t="shared" si="56"/>
        <v>26</v>
      </c>
      <c r="CA85" s="43">
        <f t="shared" si="57"/>
        <v>54.5259</v>
      </c>
    </row>
    <row r="86">
      <c r="A86" s="1" t="s">
        <v>679</v>
      </c>
      <c r="B86" s="2"/>
      <c r="C86" s="2" t="s">
        <v>680</v>
      </c>
      <c r="D86" s="12" t="s">
        <v>613</v>
      </c>
      <c r="E86" s="12" t="s">
        <v>633</v>
      </c>
      <c r="F86" s="2" t="s">
        <v>681</v>
      </c>
      <c r="G86" s="2" t="s">
        <v>615</v>
      </c>
      <c r="H86" s="3" t="s">
        <v>635</v>
      </c>
      <c r="I86" s="87" t="s">
        <v>636</v>
      </c>
      <c r="J86" s="2" t="s">
        <v>637</v>
      </c>
      <c r="K86" s="2"/>
      <c r="L86" s="2" t="s">
        <v>311</v>
      </c>
      <c r="M86" s="4" t="s">
        <v>296</v>
      </c>
      <c r="N86" s="28" t="s">
        <v>682</v>
      </c>
      <c r="O86" s="13" t="str">
        <f t="shared" si="14"/>
        <v>Terra Verde  205.119.00</v>
      </c>
      <c r="P86" s="13" t="s">
        <v>84</v>
      </c>
      <c r="Q86" s="111">
        <v>2.24</v>
      </c>
      <c r="R86" s="71"/>
      <c r="S86" s="71">
        <f t="shared" si="22"/>
        <v>2.464</v>
      </c>
      <c r="T86" s="71">
        <f t="shared" si="39"/>
        <v>2.5256</v>
      </c>
      <c r="U86" s="49">
        <f t="shared" si="40"/>
        <v>2.5256</v>
      </c>
      <c r="V86" s="9">
        <v>2.6</v>
      </c>
      <c r="W86" s="9">
        <f t="shared" si="61"/>
        <v>-0.0744</v>
      </c>
      <c r="X86" s="90" t="s">
        <v>683</v>
      </c>
      <c r="Y86" s="13" t="s">
        <v>684</v>
      </c>
      <c r="Z86" s="34" t="str">
        <f>CONCATENATE('Alle Produkte - Gesamtsortiment'!A86, " ", 'Alle Produkte - Gesamtsortiment'!C86)</f>
        <v>H33 Fusilli / Farfalle </v>
      </c>
      <c r="AA86" s="35" t="s">
        <v>86</v>
      </c>
      <c r="AB86" s="12" t="s">
        <v>685</v>
      </c>
      <c r="AC86" s="26" t="str">
        <f t="shared" si="16"/>
        <v>https://webshop.quartier-depot.ch/wp-content/uploads/quartier-produkt-83.png</v>
      </c>
      <c r="AD86" s="13" t="str">
        <f t="shared" si="17"/>
        <v>Fusilli / Farfalle  wird von Iris (IT) produziert und von Terra Verde  geliefert. Es kommt aus Italien und trägt EU-Bio Zertifizierung</v>
      </c>
      <c r="AE86" s="54">
        <v>2.7</v>
      </c>
      <c r="AF86" s="54">
        <f t="shared" si="62"/>
        <v>-0.1744</v>
      </c>
      <c r="AG86" s="55">
        <f t="shared" si="63"/>
        <v>0.9354074074</v>
      </c>
      <c r="AH86" s="54"/>
      <c r="AI86" s="54"/>
      <c r="AJ86" s="55"/>
      <c r="AK86" s="56"/>
      <c r="AL86" s="58">
        <v>24.0</v>
      </c>
      <c r="AM86" s="89"/>
      <c r="AN86" s="21"/>
      <c r="AO86" s="89"/>
      <c r="AP86" s="21"/>
      <c r="AQ86" s="89"/>
      <c r="AR86" s="21"/>
      <c r="AS86" s="89"/>
      <c r="AT86" s="21"/>
      <c r="AU86" s="89">
        <v>30.0</v>
      </c>
      <c r="AV86" s="21"/>
      <c r="AW86" s="89"/>
      <c r="AX86" s="21"/>
      <c r="AY86" s="89"/>
      <c r="AZ86" s="21"/>
      <c r="BA86" s="89"/>
      <c r="BB86" s="21"/>
      <c r="BC86" s="89"/>
      <c r="BD86" s="21"/>
      <c r="BE86" s="20">
        <v>24.0</v>
      </c>
      <c r="BF86" s="21"/>
      <c r="BG86" s="20"/>
      <c r="BH86" s="21"/>
      <c r="BI86" s="41"/>
      <c r="BJ86" s="20"/>
      <c r="BK86" s="21"/>
      <c r="BL86" s="20"/>
      <c r="BM86" s="21"/>
      <c r="BN86" s="20"/>
      <c r="BO86" s="21"/>
      <c r="BP86" s="20"/>
      <c r="BQ86" s="42"/>
      <c r="BR86" s="42">
        <f t="shared" si="7"/>
        <v>78</v>
      </c>
      <c r="BS86" s="13">
        <v>8.0</v>
      </c>
      <c r="BT86" s="35">
        <f t="shared" si="42"/>
        <v>8</v>
      </c>
      <c r="BU86" s="13">
        <v>10.0</v>
      </c>
      <c r="BV86" s="35" t="s">
        <v>167</v>
      </c>
      <c r="BW86" s="13">
        <v>46.0</v>
      </c>
      <c r="BX86" s="35">
        <v>22.0</v>
      </c>
      <c r="BY86" s="13">
        <f t="shared" si="55"/>
        <v>32</v>
      </c>
      <c r="BZ86" s="35">
        <f t="shared" si="56"/>
        <v>-10</v>
      </c>
      <c r="CA86" s="43">
        <f t="shared" si="57"/>
        <v>-25.256</v>
      </c>
    </row>
    <row r="87">
      <c r="A87" s="1" t="s">
        <v>686</v>
      </c>
      <c r="B87" s="2"/>
      <c r="C87" s="2" t="s">
        <v>687</v>
      </c>
      <c r="D87" s="12" t="s">
        <v>613</v>
      </c>
      <c r="E87" s="12" t="s">
        <v>614</v>
      </c>
      <c r="F87" s="2" t="s">
        <v>687</v>
      </c>
      <c r="G87" s="2" t="s">
        <v>615</v>
      </c>
      <c r="H87" s="3" t="s">
        <v>616</v>
      </c>
      <c r="I87" s="87" t="s">
        <v>617</v>
      </c>
      <c r="J87" s="2" t="s">
        <v>688</v>
      </c>
      <c r="K87" s="2"/>
      <c r="L87" s="2" t="s">
        <v>311</v>
      </c>
      <c r="M87" s="4" t="s">
        <v>296</v>
      </c>
      <c r="N87" s="28" t="s">
        <v>689</v>
      </c>
      <c r="O87" s="13" t="str">
        <f t="shared" si="14"/>
        <v>Terra Verde  109.001.00</v>
      </c>
      <c r="P87" s="13" t="s">
        <v>84</v>
      </c>
      <c r="Q87" s="111">
        <v>3.03</v>
      </c>
      <c r="R87" s="71"/>
      <c r="S87" s="71">
        <f t="shared" si="22"/>
        <v>3.333</v>
      </c>
      <c r="T87" s="71">
        <f t="shared" si="39"/>
        <v>3.416325</v>
      </c>
      <c r="U87" s="49">
        <f t="shared" si="40"/>
        <v>3.416325</v>
      </c>
      <c r="V87" s="9">
        <v>3.5</v>
      </c>
      <c r="W87" s="9">
        <f t="shared" si="61"/>
        <v>-0.083675</v>
      </c>
      <c r="X87" s="90" t="s">
        <v>690</v>
      </c>
      <c r="Y87" s="13" t="s">
        <v>691</v>
      </c>
      <c r="Z87" s="34" t="str">
        <f>CONCATENATE('Alle Produkte - Gesamtsortiment'!A87, " ", 'Alle Produkte - Gesamtsortiment'!C87)</f>
        <v>H40 Sugo al Basilico</v>
      </c>
      <c r="AA87" s="35" t="s">
        <v>86</v>
      </c>
      <c r="AB87" s="12" t="s">
        <v>692</v>
      </c>
      <c r="AC87" s="26" t="str">
        <f t="shared" si="16"/>
        <v>https://webshop.quartier-depot.ch/wp-content/uploads/quartier-produkt-84.png</v>
      </c>
      <c r="AD87" s="13" t="str">
        <f t="shared" si="17"/>
        <v>Sugo al Basilico wird von Terra Verde produziert und von Terra Verde  geliefert. Es kommt aus Italien und trägt EU-Bio Zertifizierung</v>
      </c>
      <c r="AE87" s="54">
        <v>3.55</v>
      </c>
      <c r="AF87" s="54">
        <f t="shared" si="62"/>
        <v>-0.133675</v>
      </c>
      <c r="AG87" s="55">
        <f t="shared" si="63"/>
        <v>0.9623450704</v>
      </c>
      <c r="AH87" s="54">
        <v>4.5</v>
      </c>
      <c r="AI87" s="54">
        <f t="shared" ref="AI87:AI88" si="64">U87-AH87</f>
        <v>-1.083675</v>
      </c>
      <c r="AJ87" s="55">
        <f t="shared" ref="AJ87:AJ88" si="65">U87/AH87</f>
        <v>0.7591833333</v>
      </c>
      <c r="AK87" s="56"/>
      <c r="AL87" s="58">
        <v>12.0</v>
      </c>
      <c r="AM87" s="89"/>
      <c r="AN87" s="21"/>
      <c r="AO87" s="89"/>
      <c r="AP87" s="21"/>
      <c r="AQ87" s="89"/>
      <c r="AR87" s="21"/>
      <c r="AS87" s="89"/>
      <c r="AT87" s="21"/>
      <c r="AU87" s="89">
        <v>24.0</v>
      </c>
      <c r="AV87" s="21"/>
      <c r="AW87" s="89"/>
      <c r="AX87" s="21"/>
      <c r="AY87" s="89">
        <v>24.0</v>
      </c>
      <c r="AZ87" s="21"/>
      <c r="BA87" s="89"/>
      <c r="BB87" s="21"/>
      <c r="BC87" s="89"/>
      <c r="BD87" s="21"/>
      <c r="BE87" s="20"/>
      <c r="BF87" s="21"/>
      <c r="BG87" s="20"/>
      <c r="BH87" s="21"/>
      <c r="BI87" s="41"/>
      <c r="BJ87" s="20"/>
      <c r="BK87" s="21"/>
      <c r="BL87" s="20"/>
      <c r="BM87" s="21"/>
      <c r="BN87" s="20"/>
      <c r="BO87" s="21"/>
      <c r="BP87" s="20"/>
      <c r="BQ87" s="42"/>
      <c r="BR87" s="42">
        <f t="shared" si="7"/>
        <v>60</v>
      </c>
      <c r="BS87" s="13">
        <v>7.0</v>
      </c>
      <c r="BT87" s="35">
        <f t="shared" si="42"/>
        <v>7</v>
      </c>
      <c r="BU87" s="13">
        <v>5.0</v>
      </c>
      <c r="BV87" s="35" t="s">
        <v>167</v>
      </c>
      <c r="BW87" s="13">
        <f>25+19</f>
        <v>44</v>
      </c>
      <c r="BX87" s="35">
        <v>12.0</v>
      </c>
      <c r="BY87" s="13">
        <f t="shared" si="55"/>
        <v>16</v>
      </c>
      <c r="BZ87" s="35">
        <f t="shared" si="56"/>
        <v>-4</v>
      </c>
      <c r="CA87" s="43">
        <f t="shared" si="57"/>
        <v>-13.6653</v>
      </c>
    </row>
    <row r="88">
      <c r="A88" s="1" t="s">
        <v>693</v>
      </c>
      <c r="B88" s="2"/>
      <c r="C88" s="2" t="s">
        <v>694</v>
      </c>
      <c r="D88" s="12" t="s">
        <v>613</v>
      </c>
      <c r="E88" s="12" t="s">
        <v>614</v>
      </c>
      <c r="F88" s="2" t="s">
        <v>695</v>
      </c>
      <c r="G88" s="2" t="s">
        <v>615</v>
      </c>
      <c r="H88" s="3" t="s">
        <v>616</v>
      </c>
      <c r="I88" s="87" t="s">
        <v>617</v>
      </c>
      <c r="J88" s="2" t="s">
        <v>696</v>
      </c>
      <c r="K88" s="2"/>
      <c r="L88" s="2" t="s">
        <v>311</v>
      </c>
      <c r="M88" s="4" t="s">
        <v>296</v>
      </c>
      <c r="N88" s="28" t="s">
        <v>697</v>
      </c>
      <c r="O88" s="13" t="str">
        <f t="shared" si="14"/>
        <v>Terra Verde  101.229.00</v>
      </c>
      <c r="P88" s="13" t="s">
        <v>84</v>
      </c>
      <c r="Q88" s="29">
        <v>3.7</v>
      </c>
      <c r="R88" s="71"/>
      <c r="S88" s="71">
        <f t="shared" si="22"/>
        <v>4.07</v>
      </c>
      <c r="T88" s="71">
        <f t="shared" si="39"/>
        <v>4.17175</v>
      </c>
      <c r="U88" s="49">
        <f t="shared" si="40"/>
        <v>4.17175</v>
      </c>
      <c r="V88" s="9">
        <v>5.85</v>
      </c>
      <c r="W88" s="9">
        <f t="shared" si="61"/>
        <v>-1.67825</v>
      </c>
      <c r="X88" s="90">
        <v>43927.0</v>
      </c>
      <c r="Y88" s="13" t="s">
        <v>698</v>
      </c>
      <c r="Z88" s="34" t="str">
        <f>CONCATENATE('Alle Produkte - Gesamtsortiment'!A88, " ", 'Alle Produkte - Gesamtsortiment'!C88)</f>
        <v>H41 Pesto gross</v>
      </c>
      <c r="AA88" s="35" t="s">
        <v>86</v>
      </c>
      <c r="AB88" s="12" t="s">
        <v>699</v>
      </c>
      <c r="AC88" s="26" t="str">
        <f t="shared" si="16"/>
        <v>https://webshop.quartier-depot.ch/wp-content/uploads/quartier-produkt-85.png</v>
      </c>
      <c r="AD88" s="13" t="str">
        <f t="shared" si="17"/>
        <v>Pesto gross wird von Terra Verde produziert und von Terra Verde  geliefert. Es kommt aus Italien und trägt EU-Bio Zertifizierung</v>
      </c>
      <c r="AE88" s="54">
        <v>4.55</v>
      </c>
      <c r="AF88" s="54">
        <f t="shared" si="62"/>
        <v>-0.37825</v>
      </c>
      <c r="AG88" s="55">
        <f t="shared" si="63"/>
        <v>0.9168681319</v>
      </c>
      <c r="AH88" s="54">
        <v>7.5</v>
      </c>
      <c r="AI88" s="54">
        <f t="shared" si="64"/>
        <v>-3.32825</v>
      </c>
      <c r="AJ88" s="55">
        <f t="shared" si="65"/>
        <v>0.5562333333</v>
      </c>
      <c r="AK88" s="56"/>
      <c r="AL88" s="58">
        <v>12.0</v>
      </c>
      <c r="AM88" s="89"/>
      <c r="AN88" s="21"/>
      <c r="AO88" s="89"/>
      <c r="AP88" s="21"/>
      <c r="AQ88" s="89"/>
      <c r="AR88" s="21"/>
      <c r="AS88" s="89"/>
      <c r="AT88" s="21"/>
      <c r="AU88" s="89">
        <v>12.0</v>
      </c>
      <c r="AV88" s="21"/>
      <c r="AW88" s="89"/>
      <c r="AX88" s="21"/>
      <c r="AY88" s="89"/>
      <c r="AZ88" s="21"/>
      <c r="BA88" s="89"/>
      <c r="BB88" s="58">
        <v>12.0</v>
      </c>
      <c r="BC88" s="89"/>
      <c r="BD88" s="21"/>
      <c r="BE88" s="20"/>
      <c r="BF88" s="21"/>
      <c r="BG88" s="20"/>
      <c r="BH88" s="21"/>
      <c r="BI88" s="41"/>
      <c r="BJ88" s="20"/>
      <c r="BK88" s="21"/>
      <c r="BL88" s="20"/>
      <c r="BM88" s="21"/>
      <c r="BN88" s="20"/>
      <c r="BO88" s="21"/>
      <c r="BP88" s="20"/>
      <c r="BQ88" s="42"/>
      <c r="BR88" s="42">
        <f t="shared" si="7"/>
        <v>36</v>
      </c>
      <c r="BS88" s="13">
        <v>17.0</v>
      </c>
      <c r="BT88" s="35">
        <f t="shared" si="42"/>
        <v>17</v>
      </c>
      <c r="BU88" s="13">
        <v>5.0</v>
      </c>
      <c r="BV88" s="35" t="s">
        <v>167</v>
      </c>
      <c r="BW88" s="13">
        <v>7.0</v>
      </c>
      <c r="BX88" s="35">
        <v>17.0</v>
      </c>
      <c r="BY88" s="13">
        <f t="shared" si="55"/>
        <v>29</v>
      </c>
      <c r="BZ88" s="35">
        <f t="shared" si="56"/>
        <v>-12</v>
      </c>
      <c r="CA88" s="43">
        <f t="shared" si="57"/>
        <v>-50.061</v>
      </c>
    </row>
    <row r="89">
      <c r="A89" s="1" t="s">
        <v>700</v>
      </c>
      <c r="B89" s="2"/>
      <c r="C89" s="2" t="s">
        <v>701</v>
      </c>
      <c r="D89" s="12" t="s">
        <v>613</v>
      </c>
      <c r="E89" s="12" t="s">
        <v>614</v>
      </c>
      <c r="F89" s="2" t="s">
        <v>702</v>
      </c>
      <c r="G89" s="2" t="s">
        <v>103</v>
      </c>
      <c r="H89" s="2" t="s">
        <v>703</v>
      </c>
      <c r="I89" s="87" t="s">
        <v>704</v>
      </c>
      <c r="J89" s="2" t="s">
        <v>696</v>
      </c>
      <c r="K89" s="2" t="s">
        <v>311</v>
      </c>
      <c r="L89" s="2" t="s">
        <v>311</v>
      </c>
      <c r="M89" s="4" t="s">
        <v>296</v>
      </c>
      <c r="N89" s="28">
        <v>362100.0</v>
      </c>
      <c r="O89" s="13" t="str">
        <f t="shared" si="14"/>
        <v>Biopartner 362100</v>
      </c>
      <c r="P89" s="13" t="s">
        <v>84</v>
      </c>
      <c r="Q89" s="29">
        <v>3.13</v>
      </c>
      <c r="R89" s="71"/>
      <c r="S89" s="31">
        <f t="shared" si="22"/>
        <v>3.443</v>
      </c>
      <c r="T89" s="71">
        <f t="shared" si="39"/>
        <v>3.529075</v>
      </c>
      <c r="U89" s="49">
        <f t="shared" si="40"/>
        <v>3.529075</v>
      </c>
      <c r="V89" s="9">
        <v>3.65</v>
      </c>
      <c r="W89" s="9">
        <f t="shared" si="61"/>
        <v>-0.120925</v>
      </c>
      <c r="X89" s="113">
        <v>44630.0</v>
      </c>
      <c r="Y89" s="13" t="s">
        <v>705</v>
      </c>
      <c r="Z89" s="34" t="str">
        <f>CONCATENATE('Alle Produkte - Gesamtsortiment'!A89, " ", 'Alle Produkte - Gesamtsortiment'!C89)</f>
        <v>H42 Pesto klein</v>
      </c>
      <c r="AA89" s="35" t="s">
        <v>86</v>
      </c>
      <c r="AB89" s="12" t="s">
        <v>706</v>
      </c>
      <c r="AC89" s="26" t="str">
        <f t="shared" si="16"/>
        <v>https://webshop.quartier-depot.ch/wp-content/uploads/quartier-produkt-86.png</v>
      </c>
      <c r="AD89" s="13" t="str">
        <f t="shared" si="17"/>
        <v>Pesto klein wird von Alce nero produziert und von Biopartner geliefert. Es kommt aus Italien und trägt EU-Bio Zertifizierung</v>
      </c>
      <c r="AE89" s="54"/>
      <c r="AF89" s="67"/>
      <c r="AG89" s="55"/>
      <c r="AH89" s="54"/>
      <c r="AI89" s="67"/>
      <c r="AJ89" s="55"/>
      <c r="AK89" s="56"/>
      <c r="AL89" s="21"/>
      <c r="AM89" s="2"/>
      <c r="AN89" s="21"/>
      <c r="AO89" s="2"/>
      <c r="AP89" s="21"/>
      <c r="AQ89" s="2"/>
      <c r="AR89" s="21"/>
      <c r="AS89" s="58">
        <v>12.0</v>
      </c>
      <c r="AT89" s="21"/>
      <c r="AU89" s="2"/>
      <c r="AV89" s="21"/>
      <c r="AW89" s="2"/>
      <c r="AX89" s="21"/>
      <c r="AY89" s="58">
        <v>12.0</v>
      </c>
      <c r="AZ89" s="21"/>
      <c r="BA89" s="2"/>
      <c r="BB89" s="21"/>
      <c r="BC89" s="2"/>
      <c r="BD89" s="21"/>
      <c r="BE89" s="20"/>
      <c r="BF89" s="21"/>
      <c r="BG89" s="20"/>
      <c r="BH89" s="21"/>
      <c r="BI89" s="41"/>
      <c r="BJ89" s="20"/>
      <c r="BK89" s="21"/>
      <c r="BL89" s="20"/>
      <c r="BM89" s="21"/>
      <c r="BN89" s="20"/>
      <c r="BO89" s="21"/>
      <c r="BP89" s="20"/>
      <c r="BQ89" s="42"/>
      <c r="BR89" s="42">
        <f t="shared" si="7"/>
        <v>24</v>
      </c>
      <c r="BS89" s="13">
        <v>16.0</v>
      </c>
      <c r="BT89" s="35">
        <f t="shared" si="42"/>
        <v>16</v>
      </c>
      <c r="BU89" s="13">
        <v>5.0</v>
      </c>
      <c r="BV89" s="35" t="s">
        <v>167</v>
      </c>
      <c r="BW89" s="13">
        <f>10+7</f>
        <v>17</v>
      </c>
      <c r="BX89" s="35">
        <v>7.0</v>
      </c>
      <c r="BY89" s="13">
        <f t="shared" si="55"/>
        <v>7</v>
      </c>
      <c r="BZ89" s="35">
        <f t="shared" si="56"/>
        <v>0</v>
      </c>
      <c r="CA89" s="43">
        <f t="shared" si="57"/>
        <v>0</v>
      </c>
    </row>
    <row r="90">
      <c r="A90" s="1" t="s">
        <v>707</v>
      </c>
      <c r="B90" s="2"/>
      <c r="C90" s="2" t="s">
        <v>708</v>
      </c>
      <c r="D90" s="12" t="s">
        <v>613</v>
      </c>
      <c r="E90" s="12" t="s">
        <v>614</v>
      </c>
      <c r="F90" s="2" t="s">
        <v>709</v>
      </c>
      <c r="G90" s="2" t="s">
        <v>615</v>
      </c>
      <c r="H90" s="3" t="s">
        <v>616</v>
      </c>
      <c r="I90" s="87" t="s">
        <v>617</v>
      </c>
      <c r="J90" s="2" t="s">
        <v>710</v>
      </c>
      <c r="K90" s="2" t="s">
        <v>311</v>
      </c>
      <c r="L90" s="2" t="s">
        <v>311</v>
      </c>
      <c r="M90" s="4" t="s">
        <v>296</v>
      </c>
      <c r="N90" s="28" t="s">
        <v>711</v>
      </c>
      <c r="O90" s="13" t="str">
        <f t="shared" si="14"/>
        <v>Terra Verde  101.013.00</v>
      </c>
      <c r="P90" s="13" t="s">
        <v>84</v>
      </c>
      <c r="Q90" s="111">
        <v>5.32</v>
      </c>
      <c r="R90" s="71"/>
      <c r="S90" s="71">
        <f t="shared" si="22"/>
        <v>5.852</v>
      </c>
      <c r="T90" s="71">
        <f t="shared" si="39"/>
        <v>5.9983</v>
      </c>
      <c r="U90" s="49">
        <f t="shared" si="40"/>
        <v>5.9983</v>
      </c>
      <c r="V90" s="9">
        <v>6.15</v>
      </c>
      <c r="W90" s="9">
        <f t="shared" si="61"/>
        <v>-0.1517</v>
      </c>
      <c r="X90" s="90"/>
      <c r="Y90" s="13" t="s">
        <v>712</v>
      </c>
      <c r="Z90" s="34" t="str">
        <f>CONCATENATE('Alle Produkte - Gesamtsortiment'!A90, " ", 'Alle Produkte - Gesamtsortiment'!C90)</f>
        <v>H43 Pesto rosso</v>
      </c>
      <c r="AA90" s="35" t="s">
        <v>86</v>
      </c>
      <c r="AB90" s="12" t="s">
        <v>713</v>
      </c>
      <c r="AC90" s="26" t="str">
        <f t="shared" si="16"/>
        <v>https://webshop.quartier-depot.ch/wp-content/uploads/quartier-produkt-87.png</v>
      </c>
      <c r="AD90" s="13" t="str">
        <f t="shared" si="17"/>
        <v>Pesto rosso wird von Terra Verde produziert und von Terra Verde  geliefert. Es kommt aus Italien und trägt EU-Bio Zertifizierung</v>
      </c>
      <c r="AE90" s="54"/>
      <c r="AF90" s="54"/>
      <c r="AG90" s="55"/>
      <c r="AH90" s="54">
        <v>7.9</v>
      </c>
      <c r="AI90" s="54">
        <f>U90-AH90</f>
        <v>-1.9017</v>
      </c>
      <c r="AJ90" s="55">
        <f>U90/AH90</f>
        <v>0.759278481</v>
      </c>
      <c r="AK90" s="56"/>
      <c r="AL90" s="21"/>
      <c r="AM90" s="89"/>
      <c r="AN90" s="21"/>
      <c r="AO90" s="89"/>
      <c r="AP90" s="21"/>
      <c r="AQ90" s="89"/>
      <c r="AR90" s="21"/>
      <c r="AS90" s="89"/>
      <c r="AT90" s="21"/>
      <c r="AU90" s="89">
        <v>12.0</v>
      </c>
      <c r="AV90" s="21"/>
      <c r="AW90" s="89"/>
      <c r="AX90" s="21"/>
      <c r="AY90" s="89">
        <v>18.0</v>
      </c>
      <c r="AZ90" s="21"/>
      <c r="BA90" s="89"/>
      <c r="BB90" s="58">
        <v>12.0</v>
      </c>
      <c r="BC90" s="89"/>
      <c r="BD90" s="21"/>
      <c r="BE90" s="20"/>
      <c r="BF90" s="21"/>
      <c r="BG90" s="20"/>
      <c r="BH90" s="21"/>
      <c r="BI90" s="41"/>
      <c r="BJ90" s="20"/>
      <c r="BK90" s="21"/>
      <c r="BL90" s="20"/>
      <c r="BM90" s="21"/>
      <c r="BN90" s="20"/>
      <c r="BO90" s="21"/>
      <c r="BP90" s="20"/>
      <c r="BQ90" s="42"/>
      <c r="BR90" s="42">
        <f t="shared" si="7"/>
        <v>42</v>
      </c>
      <c r="BS90" s="13">
        <v>7.0</v>
      </c>
      <c r="BT90" s="35">
        <f t="shared" si="42"/>
        <v>7</v>
      </c>
      <c r="BU90" s="13">
        <v>5.0</v>
      </c>
      <c r="BV90" s="35" t="s">
        <v>167</v>
      </c>
      <c r="BW90" s="13">
        <f>5+23</f>
        <v>28</v>
      </c>
      <c r="BX90" s="35">
        <v>15.0</v>
      </c>
      <c r="BY90" s="13">
        <f t="shared" si="55"/>
        <v>14</v>
      </c>
      <c r="BZ90" s="35">
        <f t="shared" si="56"/>
        <v>1</v>
      </c>
      <c r="CA90" s="43">
        <f t="shared" si="57"/>
        <v>5.9983</v>
      </c>
    </row>
    <row r="91">
      <c r="A91" s="114" t="s">
        <v>714</v>
      </c>
      <c r="B91" s="2"/>
      <c r="C91" s="2" t="s">
        <v>715</v>
      </c>
      <c r="D91" s="12" t="s">
        <v>613</v>
      </c>
      <c r="E91" s="12" t="s">
        <v>633</v>
      </c>
      <c r="F91" s="3" t="s">
        <v>716</v>
      </c>
      <c r="G91" s="2" t="s">
        <v>114</v>
      </c>
      <c r="H91" s="2" t="s">
        <v>717</v>
      </c>
      <c r="I91" s="2"/>
      <c r="J91" s="3" t="s">
        <v>718</v>
      </c>
      <c r="K91" s="2"/>
      <c r="L91" s="2" t="s">
        <v>151</v>
      </c>
      <c r="M91" s="4" t="s">
        <v>287</v>
      </c>
      <c r="N91" s="28">
        <v>82624.0</v>
      </c>
      <c r="O91" s="13" t="str">
        <f t="shared" si="14"/>
        <v>Picobio 82624</v>
      </c>
      <c r="P91" s="13" t="s">
        <v>84</v>
      </c>
      <c r="Q91" s="111">
        <v>4.8</v>
      </c>
      <c r="R91" s="71"/>
      <c r="S91" s="31">
        <f t="shared" si="22"/>
        <v>5.28</v>
      </c>
      <c r="T91" s="71">
        <f t="shared" si="39"/>
        <v>5.412</v>
      </c>
      <c r="U91" s="49">
        <f t="shared" si="40"/>
        <v>5.412</v>
      </c>
      <c r="V91" s="9">
        <v>5.55</v>
      </c>
      <c r="W91" s="9">
        <f t="shared" si="61"/>
        <v>-0.138</v>
      </c>
      <c r="X91" s="2" t="s">
        <v>719</v>
      </c>
      <c r="Y91" s="13" t="s">
        <v>720</v>
      </c>
      <c r="Z91" s="34" t="str">
        <f>CONCATENATE('Alle Produkte - Gesamtsortiment'!A91, " ", 'Alle Produkte - Gesamtsortiment'!C91)</f>
        <v>H50 Tagliatelle</v>
      </c>
      <c r="AA91" s="35" t="s">
        <v>86</v>
      </c>
      <c r="AB91" s="12" t="s">
        <v>721</v>
      </c>
      <c r="AC91" s="26" t="str">
        <f t="shared" si="16"/>
        <v>https://webshop.quartier-depot.ch/wp-content/uploads/quartier-produkt-88.png</v>
      </c>
      <c r="AD91" s="13" t="str">
        <f t="shared" si="17"/>
        <v>Tagliatelle wird von La Martina (ZH) produziert und von Picobio geliefert. Es kommt aus der Schweiz und trägt Demeter Zertifizierung</v>
      </c>
      <c r="AE91" s="54">
        <v>3.2</v>
      </c>
      <c r="AF91" s="54">
        <f>U91-AE91</f>
        <v>2.212</v>
      </c>
      <c r="AG91" s="55">
        <f>U91/AE91</f>
        <v>1.69125</v>
      </c>
      <c r="AH91" s="54"/>
      <c r="AI91" s="54"/>
      <c r="AJ91" s="55"/>
      <c r="AK91" s="56"/>
      <c r="AL91" s="58">
        <v>22.0</v>
      </c>
      <c r="AM91" s="3"/>
      <c r="AN91" s="21"/>
      <c r="AO91" s="3"/>
      <c r="AP91" s="21"/>
      <c r="AQ91" s="3"/>
      <c r="AR91" s="21"/>
      <c r="AS91" s="3"/>
      <c r="AT91" s="21"/>
      <c r="AU91" s="3"/>
      <c r="AV91" s="21"/>
      <c r="AW91" s="3"/>
      <c r="AX91" s="21"/>
      <c r="AY91" s="56">
        <v>20.0</v>
      </c>
      <c r="AZ91" s="21"/>
      <c r="BA91" s="3"/>
      <c r="BB91" s="21"/>
      <c r="BC91" s="3"/>
      <c r="BD91" s="21"/>
      <c r="BE91" s="20"/>
      <c r="BF91" s="21"/>
      <c r="BG91" s="20"/>
      <c r="BH91" s="21"/>
      <c r="BI91" s="41"/>
      <c r="BJ91" s="20"/>
      <c r="BK91" s="21"/>
      <c r="BL91" s="20"/>
      <c r="BM91" s="21"/>
      <c r="BN91" s="20"/>
      <c r="BO91" s="21"/>
      <c r="BP91" s="20"/>
      <c r="BQ91" s="42"/>
      <c r="BR91" s="42">
        <f t="shared" si="7"/>
        <v>42</v>
      </c>
      <c r="BS91" s="13">
        <v>16.0</v>
      </c>
      <c r="BT91" s="35">
        <f t="shared" si="42"/>
        <v>16</v>
      </c>
      <c r="BU91" s="13">
        <v>5.0</v>
      </c>
      <c r="BV91" s="35" t="s">
        <v>167</v>
      </c>
      <c r="BW91" s="13">
        <v>20.0</v>
      </c>
      <c r="BX91" s="35">
        <v>20.0</v>
      </c>
      <c r="BY91" s="13">
        <f t="shared" si="55"/>
        <v>22</v>
      </c>
      <c r="BZ91" s="35">
        <f t="shared" si="56"/>
        <v>-2</v>
      </c>
      <c r="CA91" s="43">
        <f t="shared" si="57"/>
        <v>-10.824</v>
      </c>
    </row>
    <row r="92">
      <c r="A92" s="1" t="s">
        <v>722</v>
      </c>
      <c r="B92" s="2"/>
      <c r="C92" s="2" t="s">
        <v>723</v>
      </c>
      <c r="D92" s="12" t="s">
        <v>613</v>
      </c>
      <c r="E92" s="12" t="s">
        <v>633</v>
      </c>
      <c r="F92" s="112" t="s">
        <v>724</v>
      </c>
      <c r="G92" s="2" t="s">
        <v>657</v>
      </c>
      <c r="H92" s="2" t="s">
        <v>657</v>
      </c>
      <c r="I92" s="87" t="s">
        <v>658</v>
      </c>
      <c r="J92" s="2" t="s">
        <v>637</v>
      </c>
      <c r="K92" s="2"/>
      <c r="L92" s="2" t="s">
        <v>311</v>
      </c>
      <c r="M92" s="2"/>
      <c r="N92" s="28"/>
      <c r="O92" s="13" t="str">
        <f t="shared" si="14"/>
        <v>Genovas </v>
      </c>
      <c r="P92" s="13" t="s">
        <v>84</v>
      </c>
      <c r="Q92" s="29">
        <v>6.19</v>
      </c>
      <c r="R92" s="71"/>
      <c r="S92" s="31">
        <f t="shared" si="22"/>
        <v>6.809</v>
      </c>
      <c r="T92" s="71">
        <f t="shared" si="39"/>
        <v>6.979225</v>
      </c>
      <c r="U92" s="49">
        <f t="shared" si="40"/>
        <v>6.979225</v>
      </c>
      <c r="V92" s="49"/>
      <c r="W92" s="49"/>
      <c r="X92" s="90"/>
      <c r="Y92" s="13" t="s">
        <v>725</v>
      </c>
      <c r="Z92" s="34" t="str">
        <f>CONCATENATE('Alle Produkte - Gesamtsortiment'!A92, " ", 'Alle Produkte - Gesamtsortiment'!C92)</f>
        <v>H51 Tagliatelle piccante</v>
      </c>
      <c r="AA92" s="35" t="s">
        <v>86</v>
      </c>
      <c r="AB92" s="12" t="s">
        <v>726</v>
      </c>
      <c r="AC92" s="26" t="str">
        <f t="shared" si="16"/>
        <v>https://webshop.quartier-depot.ch/wp-content/uploads/quartier-produkt-89.png</v>
      </c>
      <c r="AD92" s="13" t="str">
        <f t="shared" si="17"/>
        <v>Tagliatelle piccante wird von Genovas produziert und von Genovas geliefert. Es kommt aus Italien und trägt  Zertifizierung</v>
      </c>
      <c r="AE92" s="54"/>
      <c r="AF92" s="67"/>
      <c r="AG92" s="55"/>
      <c r="AH92" s="54"/>
      <c r="AI92" s="54"/>
      <c r="AJ92" s="55"/>
      <c r="AK92" s="56"/>
      <c r="AL92" s="21"/>
      <c r="AM92" s="115"/>
      <c r="AN92" s="21"/>
      <c r="AO92" s="115"/>
      <c r="AP92" s="21"/>
      <c r="AQ92" s="115"/>
      <c r="AR92" s="21"/>
      <c r="AS92" s="115"/>
      <c r="AT92" s="21"/>
      <c r="AU92" s="115"/>
      <c r="AV92" s="21"/>
      <c r="AW92" s="115"/>
      <c r="AX92" s="21"/>
      <c r="AY92" s="58">
        <v>10.0</v>
      </c>
      <c r="AZ92" s="21"/>
      <c r="BA92" s="2"/>
      <c r="BB92" s="58">
        <v>10.0</v>
      </c>
      <c r="BC92" s="2"/>
      <c r="BD92" s="21"/>
      <c r="BE92" s="20"/>
      <c r="BF92" s="21"/>
      <c r="BG92" s="20"/>
      <c r="BH92" s="21"/>
      <c r="BI92" s="41"/>
      <c r="BJ92" s="20"/>
      <c r="BK92" s="21"/>
      <c r="BL92" s="20"/>
      <c r="BM92" s="21"/>
      <c r="BN92" s="20"/>
      <c r="BO92" s="21"/>
      <c r="BP92" s="20"/>
      <c r="BQ92" s="42"/>
      <c r="BR92" s="42">
        <f t="shared" si="7"/>
        <v>20</v>
      </c>
      <c r="BS92" s="13">
        <v>10.0</v>
      </c>
      <c r="BT92" s="35">
        <f t="shared" si="42"/>
        <v>10</v>
      </c>
      <c r="BU92" s="13">
        <v>5.0</v>
      </c>
      <c r="BV92" s="35" t="s">
        <v>167</v>
      </c>
      <c r="BW92" s="13">
        <v>7.0</v>
      </c>
      <c r="BX92" s="35">
        <v>13.0</v>
      </c>
      <c r="BY92" s="13">
        <f t="shared" si="55"/>
        <v>13</v>
      </c>
      <c r="BZ92" s="35">
        <f t="shared" si="56"/>
        <v>0</v>
      </c>
      <c r="CA92" s="43">
        <f t="shared" si="57"/>
        <v>0</v>
      </c>
    </row>
    <row r="93">
      <c r="A93" s="1" t="s">
        <v>727</v>
      </c>
      <c r="B93" s="2"/>
      <c r="C93" s="2" t="s">
        <v>728</v>
      </c>
      <c r="D93" s="12" t="s">
        <v>613</v>
      </c>
      <c r="E93" s="12" t="s">
        <v>633</v>
      </c>
      <c r="F93" s="112" t="s">
        <v>729</v>
      </c>
      <c r="G93" s="2" t="s">
        <v>657</v>
      </c>
      <c r="H93" s="2" t="s">
        <v>657</v>
      </c>
      <c r="I93" s="87" t="s">
        <v>658</v>
      </c>
      <c r="J93" s="2" t="s">
        <v>637</v>
      </c>
      <c r="K93" s="2"/>
      <c r="L93" s="2" t="s">
        <v>311</v>
      </c>
      <c r="M93" s="2"/>
      <c r="N93" s="28"/>
      <c r="O93" s="13" t="str">
        <f t="shared" si="14"/>
        <v>Genovas </v>
      </c>
      <c r="P93" s="13" t="s">
        <v>84</v>
      </c>
      <c r="Q93" s="29">
        <v>6.19</v>
      </c>
      <c r="R93" s="71"/>
      <c r="S93" s="31">
        <f t="shared" si="22"/>
        <v>6.809</v>
      </c>
      <c r="T93" s="71">
        <f t="shared" si="39"/>
        <v>6.979225</v>
      </c>
      <c r="U93" s="49">
        <f t="shared" si="40"/>
        <v>6.979225</v>
      </c>
      <c r="V93" s="49"/>
      <c r="W93" s="49"/>
      <c r="X93" s="90"/>
      <c r="Y93" s="13" t="s">
        <v>730</v>
      </c>
      <c r="Z93" s="34" t="str">
        <f>CONCATENATE('Alle Produkte - Gesamtsortiment'!A93, " ", 'Alle Produkte - Gesamtsortiment'!C93)</f>
        <v>H52 Tagliatelle nero di seppia</v>
      </c>
      <c r="AA93" s="35" t="s">
        <v>86</v>
      </c>
      <c r="AB93" s="12" t="s">
        <v>731</v>
      </c>
      <c r="AC93" s="26" t="str">
        <f t="shared" si="16"/>
        <v>https://webshop.quartier-depot.ch/wp-content/uploads/quartier-produkt-90.png</v>
      </c>
      <c r="AD93" s="13" t="str">
        <f t="shared" si="17"/>
        <v>Tagliatelle nero di seppia wird von Genovas produziert und von Genovas geliefert. Es kommt aus Italien und trägt  Zertifizierung</v>
      </c>
      <c r="AE93" s="54"/>
      <c r="AF93" s="67"/>
      <c r="AG93" s="55"/>
      <c r="AH93" s="54"/>
      <c r="AI93" s="54"/>
      <c r="AJ93" s="55"/>
      <c r="AK93" s="56"/>
      <c r="AL93" s="21"/>
      <c r="AM93" s="115"/>
      <c r="AN93" s="21"/>
      <c r="AO93" s="115"/>
      <c r="AP93" s="21"/>
      <c r="AQ93" s="115"/>
      <c r="AR93" s="21"/>
      <c r="AS93" s="115"/>
      <c r="AT93" s="21"/>
      <c r="AU93" s="115"/>
      <c r="AV93" s="21"/>
      <c r="AW93" s="115"/>
      <c r="AX93" s="21"/>
      <c r="AY93" s="58">
        <v>5.0</v>
      </c>
      <c r="AZ93" s="21"/>
      <c r="BA93" s="2"/>
      <c r="BB93" s="58">
        <v>10.0</v>
      </c>
      <c r="BC93" s="2"/>
      <c r="BD93" s="21"/>
      <c r="BE93" s="20"/>
      <c r="BF93" s="21"/>
      <c r="BG93" s="20"/>
      <c r="BH93" s="21"/>
      <c r="BI93" s="41"/>
      <c r="BJ93" s="20"/>
      <c r="BK93" s="21"/>
      <c r="BL93" s="20"/>
      <c r="BM93" s="21"/>
      <c r="BN93" s="20"/>
      <c r="BO93" s="21"/>
      <c r="BP93" s="20"/>
      <c r="BQ93" s="42"/>
      <c r="BR93" s="42">
        <f t="shared" si="7"/>
        <v>15</v>
      </c>
      <c r="BS93" s="13">
        <v>7.0</v>
      </c>
      <c r="BT93" s="35">
        <f t="shared" si="42"/>
        <v>7</v>
      </c>
      <c r="BU93" s="13">
        <v>5.0</v>
      </c>
      <c r="BV93" s="35" t="s">
        <v>167</v>
      </c>
      <c r="BW93" s="13">
        <v>6.0</v>
      </c>
      <c r="BX93" s="35">
        <v>9.0</v>
      </c>
      <c r="BY93" s="13">
        <f t="shared" si="55"/>
        <v>9</v>
      </c>
      <c r="BZ93" s="35">
        <f t="shared" si="56"/>
        <v>0</v>
      </c>
      <c r="CA93" s="43">
        <f t="shared" si="57"/>
        <v>0</v>
      </c>
    </row>
    <row r="94">
      <c r="A94" s="1" t="s">
        <v>732</v>
      </c>
      <c r="B94" s="2"/>
      <c r="C94" s="2" t="s">
        <v>733</v>
      </c>
      <c r="D94" s="12" t="s">
        <v>613</v>
      </c>
      <c r="E94" s="12" t="s">
        <v>633</v>
      </c>
      <c r="F94" s="112" t="s">
        <v>734</v>
      </c>
      <c r="G94" s="2" t="s">
        <v>657</v>
      </c>
      <c r="H94" s="2" t="s">
        <v>657</v>
      </c>
      <c r="I94" s="87" t="s">
        <v>658</v>
      </c>
      <c r="J94" s="2" t="s">
        <v>637</v>
      </c>
      <c r="K94" s="2"/>
      <c r="L94" s="2" t="s">
        <v>311</v>
      </c>
      <c r="M94" s="2"/>
      <c r="N94" s="28"/>
      <c r="O94" s="13" t="str">
        <f t="shared" si="14"/>
        <v>Genovas </v>
      </c>
      <c r="P94" s="13" t="s">
        <v>84</v>
      </c>
      <c r="Q94" s="29">
        <v>4.536</v>
      </c>
      <c r="R94" s="71"/>
      <c r="S94" s="31">
        <f t="shared" si="22"/>
        <v>4.9896</v>
      </c>
      <c r="T94" s="71">
        <f t="shared" si="39"/>
        <v>5.11434</v>
      </c>
      <c r="U94" s="49">
        <f t="shared" si="40"/>
        <v>5.11434</v>
      </c>
      <c r="V94" s="49"/>
      <c r="W94" s="49"/>
      <c r="X94" s="90"/>
      <c r="Y94" s="13" t="s">
        <v>735</v>
      </c>
      <c r="Z94" s="34" t="str">
        <f>CONCATENATE('Alle Produkte - Gesamtsortiment'!A94, " ", 'Alle Produkte - Gesamtsortiment'!C94)</f>
        <v>H53 Rigatoni</v>
      </c>
      <c r="AA94" s="35" t="s">
        <v>86</v>
      </c>
      <c r="AB94" s="12" t="s">
        <v>736</v>
      </c>
      <c r="AC94" s="26" t="str">
        <f t="shared" si="16"/>
        <v>https://webshop.quartier-depot.ch/wp-content/uploads/quartier-produkt-91.png</v>
      </c>
      <c r="AD94" s="13" t="str">
        <f t="shared" si="17"/>
        <v>Rigatoni wird von Genovas produziert und von Genovas geliefert. Es kommt aus Italien und trägt  Zertifizierung</v>
      </c>
      <c r="AE94" s="54"/>
      <c r="AF94" s="67"/>
      <c r="AG94" s="55"/>
      <c r="AH94" s="54"/>
      <c r="AI94" s="54"/>
      <c r="AJ94" s="55"/>
      <c r="AK94" s="56"/>
      <c r="AL94" s="21"/>
      <c r="AM94" s="115"/>
      <c r="AN94" s="21"/>
      <c r="AO94" s="115"/>
      <c r="AP94" s="21"/>
      <c r="AQ94" s="115"/>
      <c r="AR94" s="21"/>
      <c r="AS94" s="115"/>
      <c r="AT94" s="21"/>
      <c r="AU94" s="115"/>
      <c r="AV94" s="21"/>
      <c r="AW94" s="115"/>
      <c r="AX94" s="21"/>
      <c r="AY94" s="58">
        <v>10.0</v>
      </c>
      <c r="AZ94" s="21"/>
      <c r="BA94" s="2"/>
      <c r="BB94" s="58">
        <v>10.0</v>
      </c>
      <c r="BC94" s="2"/>
      <c r="BD94" s="21"/>
      <c r="BE94" s="20"/>
      <c r="BF94" s="21"/>
      <c r="BG94" s="20"/>
      <c r="BH94" s="21"/>
      <c r="BI94" s="41"/>
      <c r="BJ94" s="20"/>
      <c r="BK94" s="21"/>
      <c r="BL94" s="20"/>
      <c r="BM94" s="21"/>
      <c r="BN94" s="20"/>
      <c r="BO94" s="21"/>
      <c r="BP94" s="20"/>
      <c r="BQ94" s="42"/>
      <c r="BR94" s="42">
        <f t="shared" si="7"/>
        <v>20</v>
      </c>
      <c r="BS94" s="13">
        <v>1.0</v>
      </c>
      <c r="BT94" s="35">
        <f t="shared" si="42"/>
        <v>1</v>
      </c>
      <c r="BU94" s="13">
        <v>5.0</v>
      </c>
      <c r="BV94" s="35" t="s">
        <v>167</v>
      </c>
      <c r="BW94" s="13">
        <v>11.0</v>
      </c>
      <c r="BX94" s="35">
        <v>8.0</v>
      </c>
      <c r="BY94" s="13">
        <f t="shared" si="55"/>
        <v>9</v>
      </c>
      <c r="BZ94" s="35">
        <f t="shared" si="56"/>
        <v>-1</v>
      </c>
      <c r="CA94" s="43">
        <f t="shared" si="57"/>
        <v>-5.11434</v>
      </c>
    </row>
    <row r="95">
      <c r="A95" s="1" t="s">
        <v>737</v>
      </c>
      <c r="B95" s="2"/>
      <c r="C95" s="2" t="s">
        <v>738</v>
      </c>
      <c r="D95" s="12" t="s">
        <v>613</v>
      </c>
      <c r="E95" s="12" t="s">
        <v>739</v>
      </c>
      <c r="F95" s="115" t="s">
        <v>740</v>
      </c>
      <c r="G95" s="2" t="s">
        <v>741</v>
      </c>
      <c r="H95" s="2" t="s">
        <v>741</v>
      </c>
      <c r="I95" s="2"/>
      <c r="J95" s="2" t="s">
        <v>637</v>
      </c>
      <c r="K95" s="2"/>
      <c r="L95" s="2" t="s">
        <v>303</v>
      </c>
      <c r="M95" s="2" t="s">
        <v>742</v>
      </c>
      <c r="N95" s="28">
        <v>370100.0</v>
      </c>
      <c r="O95" s="13" t="str">
        <f t="shared" si="14"/>
        <v>Mahler &amp; Co 370100</v>
      </c>
      <c r="P95" s="13" t="s">
        <v>84</v>
      </c>
      <c r="Q95" s="29">
        <v>3.64</v>
      </c>
      <c r="R95" s="71"/>
      <c r="S95" s="31">
        <f t="shared" si="22"/>
        <v>4.004</v>
      </c>
      <c r="T95" s="71">
        <f t="shared" si="39"/>
        <v>4.1041</v>
      </c>
      <c r="U95" s="49">
        <f t="shared" si="40"/>
        <v>4.1041</v>
      </c>
      <c r="V95" s="49">
        <v>4.25</v>
      </c>
      <c r="W95" s="49">
        <f t="shared" ref="W95:W107" si="66">U95-V95</f>
        <v>-0.1459</v>
      </c>
      <c r="X95" s="90" t="s">
        <v>743</v>
      </c>
      <c r="Y95" s="13" t="s">
        <v>744</v>
      </c>
      <c r="Z95" s="34" t="str">
        <f>CONCATENATE('Alle Produkte - Gesamtsortiment'!A95, " ", 'Alle Produkte - Gesamtsortiment'!C95)</f>
        <v>J10 Kichererbsen trocken</v>
      </c>
      <c r="AA95" s="35" t="s">
        <v>86</v>
      </c>
      <c r="AB95" s="12" t="s">
        <v>745</v>
      </c>
      <c r="AC95" s="26" t="str">
        <f t="shared" si="16"/>
        <v>https://webshop.quartier-depot.ch/wp-content/uploads/quartier-produkt-92.png</v>
      </c>
      <c r="AD95" s="13" t="str">
        <f t="shared" si="17"/>
        <v>Kichererbsen trocken wird von Mahler &amp; Co produziert und von Mahler &amp; Co geliefert. Es kommt aus Spanien und trägt EU-Bio, Fairtrade, Klimafreundlich Zertifizierung</v>
      </c>
      <c r="AE95" s="54">
        <v>2.95</v>
      </c>
      <c r="AF95" s="54">
        <f t="shared" ref="AF95:AF98" si="67">U95-AE95</f>
        <v>1.1541</v>
      </c>
      <c r="AG95" s="55">
        <f t="shared" ref="AG95:AG98" si="68">U95/AE95</f>
        <v>1.391220339</v>
      </c>
      <c r="AH95" s="54">
        <v>5.6</v>
      </c>
      <c r="AI95" s="54">
        <f t="shared" ref="AI95:AI98" si="69">U95-AH95</f>
        <v>-1.4959</v>
      </c>
      <c r="AJ95" s="55">
        <f t="shared" ref="AJ95:AJ98" si="70">U95/AH95</f>
        <v>0.732875</v>
      </c>
      <c r="AK95" s="56"/>
      <c r="AL95" s="58">
        <v>32.0</v>
      </c>
      <c r="AM95" s="115"/>
      <c r="AN95" s="21"/>
      <c r="AO95" s="115"/>
      <c r="AP95" s="21"/>
      <c r="AQ95" s="115"/>
      <c r="AR95" s="21"/>
      <c r="AS95" s="115"/>
      <c r="AT95" s="21"/>
      <c r="AU95" s="115"/>
      <c r="AV95" s="21"/>
      <c r="AW95" s="115"/>
      <c r="AX95" s="21"/>
      <c r="AY95" s="115"/>
      <c r="AZ95" s="21"/>
      <c r="BA95" s="115"/>
      <c r="BB95" s="21"/>
      <c r="BC95" s="115"/>
      <c r="BD95" s="21"/>
      <c r="BE95" s="20"/>
      <c r="BF95" s="21"/>
      <c r="BG95" s="20"/>
      <c r="BH95" s="21"/>
      <c r="BI95" s="41"/>
      <c r="BJ95" s="20"/>
      <c r="BK95" s="21"/>
      <c r="BL95" s="20"/>
      <c r="BM95" s="21"/>
      <c r="BN95" s="20"/>
      <c r="BO95" s="21"/>
      <c r="BP95" s="20"/>
      <c r="BQ95" s="42"/>
      <c r="BR95" s="42">
        <f t="shared" si="7"/>
        <v>32</v>
      </c>
      <c r="BS95" s="13">
        <v>24.0</v>
      </c>
      <c r="BT95" s="35">
        <f t="shared" si="42"/>
        <v>24</v>
      </c>
      <c r="BU95" s="13">
        <v>5.0</v>
      </c>
      <c r="BV95" s="35" t="s">
        <v>167</v>
      </c>
      <c r="BW95" s="13">
        <v>5.0</v>
      </c>
      <c r="BX95" s="35">
        <v>27.0</v>
      </c>
      <c r="BY95" s="13">
        <f t="shared" si="55"/>
        <v>27</v>
      </c>
      <c r="BZ95" s="35">
        <f t="shared" si="56"/>
        <v>0</v>
      </c>
      <c r="CA95" s="43">
        <f t="shared" si="57"/>
        <v>0</v>
      </c>
    </row>
    <row r="96">
      <c r="A96" s="1" t="s">
        <v>746</v>
      </c>
      <c r="B96" s="2"/>
      <c r="C96" s="2" t="s">
        <v>747</v>
      </c>
      <c r="D96" s="12" t="s">
        <v>613</v>
      </c>
      <c r="E96" s="12" t="s">
        <v>739</v>
      </c>
      <c r="F96" s="115" t="s">
        <v>748</v>
      </c>
      <c r="G96" s="2" t="s">
        <v>741</v>
      </c>
      <c r="H96" s="2" t="s">
        <v>741</v>
      </c>
      <c r="I96" s="87" t="s">
        <v>749</v>
      </c>
      <c r="J96" s="3" t="s">
        <v>750</v>
      </c>
      <c r="K96" s="2"/>
      <c r="L96" s="2" t="s">
        <v>311</v>
      </c>
      <c r="M96" s="2" t="s">
        <v>751</v>
      </c>
      <c r="N96" s="28" t="s">
        <v>752</v>
      </c>
      <c r="O96" s="13" t="str">
        <f t="shared" si="14"/>
        <v>Mahler &amp; Co MM_0573</v>
      </c>
      <c r="P96" s="13" t="s">
        <v>84</v>
      </c>
      <c r="Q96" s="29">
        <v>4.67</v>
      </c>
      <c r="R96" s="71"/>
      <c r="S96" s="31">
        <f t="shared" si="22"/>
        <v>5.137</v>
      </c>
      <c r="T96" s="71">
        <f t="shared" si="39"/>
        <v>5.265425</v>
      </c>
      <c r="U96" s="49">
        <f t="shared" si="40"/>
        <v>5.265425</v>
      </c>
      <c r="V96" s="9">
        <v>5.4</v>
      </c>
      <c r="W96" s="9">
        <f t="shared" si="66"/>
        <v>-0.134575</v>
      </c>
      <c r="X96" s="90" t="s">
        <v>753</v>
      </c>
      <c r="Y96" s="13" t="s">
        <v>754</v>
      </c>
      <c r="Z96" s="34" t="str">
        <f>CONCATENATE('Alle Produkte - Gesamtsortiment'!A96, " ", 'Alle Produkte - Gesamtsortiment'!C96)</f>
        <v>J20 Langkorn Reis</v>
      </c>
      <c r="AA96" s="35" t="s">
        <v>86</v>
      </c>
      <c r="AB96" s="12" t="s">
        <v>755</v>
      </c>
      <c r="AC96" s="26" t="str">
        <f t="shared" si="16"/>
        <v>https://webshop.quartier-depot.ch/wp-content/uploads/quartier-produkt-93.png</v>
      </c>
      <c r="AD96" s="13" t="str">
        <f t="shared" si="17"/>
        <v>Langkorn Reis wird von Mahler &amp; Co produziert und von Mahler &amp; Co geliefert. Es kommt aus Italien und trägt Knospe, Fairtrade, Klimafreundlich Zertifizierung</v>
      </c>
      <c r="AE96" s="54">
        <v>3.95</v>
      </c>
      <c r="AF96" s="54">
        <f t="shared" si="67"/>
        <v>1.315425</v>
      </c>
      <c r="AG96" s="55">
        <f t="shared" si="68"/>
        <v>1.333018987</v>
      </c>
      <c r="AH96" s="54">
        <v>7.3</v>
      </c>
      <c r="AI96" s="54">
        <f t="shared" si="69"/>
        <v>-2.034575</v>
      </c>
      <c r="AJ96" s="55">
        <f t="shared" si="70"/>
        <v>0.7212910959</v>
      </c>
      <c r="AK96" s="56"/>
      <c r="AL96" s="58">
        <v>20.0</v>
      </c>
      <c r="AM96" s="115"/>
      <c r="AN96" s="21"/>
      <c r="AO96" s="115"/>
      <c r="AP96" s="21"/>
      <c r="AQ96" s="115"/>
      <c r="AR96" s="21"/>
      <c r="AS96" s="115"/>
      <c r="AT96" s="21"/>
      <c r="AU96" s="115"/>
      <c r="AV96" s="21"/>
      <c r="AX96" s="21"/>
      <c r="AY96" s="115"/>
      <c r="AZ96" s="21"/>
      <c r="BA96" s="115"/>
      <c r="BB96" s="21"/>
      <c r="BC96" s="115"/>
      <c r="BD96" s="21"/>
      <c r="BE96" s="20"/>
      <c r="BF96" s="21"/>
      <c r="BG96" s="20"/>
      <c r="BH96" s="21"/>
      <c r="BI96" s="41"/>
      <c r="BJ96" s="20"/>
      <c r="BK96" s="21"/>
      <c r="BL96" s="20"/>
      <c r="BM96" s="21"/>
      <c r="BN96" s="20"/>
      <c r="BO96" s="21"/>
      <c r="BP96" s="20"/>
      <c r="BQ96" s="42"/>
      <c r="BR96" s="42">
        <f t="shared" si="7"/>
        <v>20</v>
      </c>
      <c r="BS96" s="13">
        <v>9.0</v>
      </c>
      <c r="BT96" s="35">
        <f t="shared" si="42"/>
        <v>9</v>
      </c>
      <c r="BU96" s="13">
        <v>5.0</v>
      </c>
      <c r="BV96" s="35" t="s">
        <v>167</v>
      </c>
      <c r="BW96" s="13">
        <v>9.0</v>
      </c>
      <c r="BX96" s="35">
        <v>11.0</v>
      </c>
      <c r="BY96" s="13">
        <f t="shared" si="55"/>
        <v>11</v>
      </c>
      <c r="BZ96" s="35">
        <f t="shared" si="56"/>
        <v>0</v>
      </c>
      <c r="CA96" s="43">
        <f t="shared" si="57"/>
        <v>0</v>
      </c>
    </row>
    <row r="97">
      <c r="A97" s="1" t="s">
        <v>756</v>
      </c>
      <c r="B97" s="2"/>
      <c r="C97" s="2" t="s">
        <v>757</v>
      </c>
      <c r="D97" s="12" t="s">
        <v>613</v>
      </c>
      <c r="E97" s="12" t="s">
        <v>739</v>
      </c>
      <c r="F97" s="2" t="s">
        <v>758</v>
      </c>
      <c r="G97" s="2" t="s">
        <v>103</v>
      </c>
      <c r="H97" s="2" t="s">
        <v>759</v>
      </c>
      <c r="I97" s="87" t="s">
        <v>760</v>
      </c>
      <c r="J97" s="3" t="s">
        <v>761</v>
      </c>
      <c r="K97" s="2"/>
      <c r="L97" s="2" t="s">
        <v>311</v>
      </c>
      <c r="M97" s="2" t="s">
        <v>287</v>
      </c>
      <c r="N97" s="28"/>
      <c r="O97" s="13" t="str">
        <f t="shared" si="14"/>
        <v>Biopartner </v>
      </c>
      <c r="P97" s="13" t="s">
        <v>84</v>
      </c>
      <c r="Q97" s="29">
        <v>5.86</v>
      </c>
      <c r="R97" s="71"/>
      <c r="S97" s="30">
        <v>5.86</v>
      </c>
      <c r="T97" s="71">
        <f t="shared" si="39"/>
        <v>6.0065</v>
      </c>
      <c r="U97" s="49">
        <f t="shared" si="40"/>
        <v>6.0065</v>
      </c>
      <c r="V97" s="9">
        <v>6.05</v>
      </c>
      <c r="W97" s="9">
        <f t="shared" si="66"/>
        <v>-0.0435</v>
      </c>
      <c r="X97" s="90" t="s">
        <v>753</v>
      </c>
      <c r="Y97" s="13" t="s">
        <v>762</v>
      </c>
      <c r="Z97" s="34" t="str">
        <f>CONCATENATE('Alle Produkte - Gesamtsortiment'!A97, " ", 'Alle Produkte - Gesamtsortiment'!C97)</f>
        <v>J21 Risotto Carnaroli</v>
      </c>
      <c r="AA97" s="35" t="s">
        <v>86</v>
      </c>
      <c r="AB97" s="12" t="s">
        <v>763</v>
      </c>
      <c r="AC97" s="26" t="str">
        <f t="shared" si="16"/>
        <v>https://webshop.quartier-depot.ch/wp-content/uploads/quartier-produkt-94.png</v>
      </c>
      <c r="AD97" s="13" t="str">
        <f t="shared" si="17"/>
        <v>Risotto Carnaroli wird von Vanadis produziert und von Biopartner geliefert. Es kommt aus Italien und trägt Demeter Zertifizierung</v>
      </c>
      <c r="AE97" s="54">
        <v>5.5</v>
      </c>
      <c r="AF97" s="54">
        <f t="shared" si="67"/>
        <v>0.5065</v>
      </c>
      <c r="AG97" s="55">
        <f t="shared" si="68"/>
        <v>1.092090909</v>
      </c>
      <c r="AH97" s="54">
        <v>7.9</v>
      </c>
      <c r="AI97" s="54">
        <f t="shared" si="69"/>
        <v>-1.8935</v>
      </c>
      <c r="AJ97" s="55">
        <f t="shared" si="70"/>
        <v>0.7603164557</v>
      </c>
      <c r="AK97" s="56"/>
      <c r="AL97" s="21"/>
      <c r="AM97" s="2"/>
      <c r="AN97" s="21"/>
      <c r="AO97" s="2"/>
      <c r="AP97" s="21"/>
      <c r="AQ97" s="2"/>
      <c r="AR97" s="21"/>
      <c r="AS97" s="2"/>
      <c r="AT97" s="21"/>
      <c r="AU97" s="2"/>
      <c r="AV97" s="21"/>
      <c r="AX97" s="58">
        <v>12.0</v>
      </c>
      <c r="AY97" s="65"/>
      <c r="AZ97" s="21"/>
      <c r="BA97" s="65"/>
      <c r="BB97" s="21"/>
      <c r="BC97" s="65"/>
      <c r="BD97" s="21"/>
      <c r="BE97" s="20"/>
      <c r="BF97" s="21"/>
      <c r="BG97" s="20"/>
      <c r="BH97" s="21"/>
      <c r="BI97" s="41"/>
      <c r="BJ97" s="20"/>
      <c r="BK97" s="21"/>
      <c r="BL97" s="20"/>
      <c r="BM97" s="21"/>
      <c r="BN97" s="20"/>
      <c r="BO97" s="21"/>
      <c r="BP97" s="20"/>
      <c r="BQ97" s="42"/>
      <c r="BR97" s="42">
        <f t="shared" si="7"/>
        <v>12</v>
      </c>
      <c r="BS97" s="13">
        <v>22.0</v>
      </c>
      <c r="BT97" s="35">
        <f t="shared" si="42"/>
        <v>22</v>
      </c>
      <c r="BU97" s="13">
        <v>5.0</v>
      </c>
      <c r="BV97" s="35" t="s">
        <v>167</v>
      </c>
      <c r="BW97" s="13">
        <v>27.0</v>
      </c>
      <c r="BX97" s="35">
        <v>35.0</v>
      </c>
      <c r="BY97" s="13">
        <f t="shared" si="55"/>
        <v>-15</v>
      </c>
      <c r="BZ97" s="35">
        <f t="shared" si="56"/>
        <v>50</v>
      </c>
      <c r="CA97" s="43">
        <f t="shared" si="57"/>
        <v>300.325</v>
      </c>
    </row>
    <row r="98">
      <c r="A98" s="1" t="s">
        <v>764</v>
      </c>
      <c r="B98" s="2"/>
      <c r="C98" s="2" t="s">
        <v>765</v>
      </c>
      <c r="D98" s="12" t="s">
        <v>613</v>
      </c>
      <c r="E98" s="12" t="s">
        <v>739</v>
      </c>
      <c r="F98" s="116" t="s">
        <v>766</v>
      </c>
      <c r="G98" s="2" t="s">
        <v>741</v>
      </c>
      <c r="H98" s="2" t="s">
        <v>741</v>
      </c>
      <c r="I98" s="87" t="s">
        <v>749</v>
      </c>
      <c r="J98" s="3" t="s">
        <v>750</v>
      </c>
      <c r="K98" s="2"/>
      <c r="L98" s="2" t="s">
        <v>81</v>
      </c>
      <c r="M98" s="2" t="s">
        <v>751</v>
      </c>
      <c r="N98" s="28" t="s">
        <v>767</v>
      </c>
      <c r="O98" s="13" t="str">
        <f t="shared" si="14"/>
        <v>Mahler &amp; Co MM_0574</v>
      </c>
      <c r="P98" s="13" t="s">
        <v>84</v>
      </c>
      <c r="Q98" s="29">
        <v>5.21</v>
      </c>
      <c r="R98" s="71"/>
      <c r="S98" s="31">
        <f t="shared" ref="S98:S206" si="71">Q98*1.1</f>
        <v>5.731</v>
      </c>
      <c r="T98" s="71">
        <f t="shared" si="39"/>
        <v>5.874275</v>
      </c>
      <c r="U98" s="49">
        <f t="shared" si="40"/>
        <v>5.874275</v>
      </c>
      <c r="V98" s="9"/>
      <c r="W98" s="9">
        <f t="shared" si="66"/>
        <v>5.874275</v>
      </c>
      <c r="X98" s="90" t="s">
        <v>753</v>
      </c>
      <c r="Y98" s="13" t="s">
        <v>768</v>
      </c>
      <c r="Z98" s="34" t="str">
        <f>CONCATENATE('Alle Produkte - Gesamtsortiment'!A98, " ", 'Alle Produkte - Gesamtsortiment'!C98)</f>
        <v>J22 Bio Risotto Carnaroli</v>
      </c>
      <c r="AA98" s="35" t="s">
        <v>86</v>
      </c>
      <c r="AB98" s="12" t="s">
        <v>769</v>
      </c>
      <c r="AC98" s="26" t="str">
        <f t="shared" si="16"/>
        <v>https://webshop.quartier-depot.ch/wp-content/uploads/quartier-produkt-95.png</v>
      </c>
      <c r="AD98" s="13" t="str">
        <f t="shared" si="17"/>
        <v>Bio Risotto Carnaroli wird von Mahler &amp; Co produziert und von Mahler &amp; Co geliefert. Es kommt aus Schweiz und trägt Knospe, Fairtrade, Klimafreundlich Zertifizierung</v>
      </c>
      <c r="AE98" s="54">
        <v>5.95</v>
      </c>
      <c r="AF98" s="54">
        <f t="shared" si="67"/>
        <v>-0.075725</v>
      </c>
      <c r="AG98" s="55">
        <f t="shared" si="68"/>
        <v>0.9872731092</v>
      </c>
      <c r="AH98" s="54">
        <v>7.8</v>
      </c>
      <c r="AI98" s="54">
        <f t="shared" si="69"/>
        <v>-1.925725</v>
      </c>
      <c r="AJ98" s="55">
        <f t="shared" si="70"/>
        <v>0.7531121795</v>
      </c>
      <c r="AK98" s="56"/>
      <c r="AL98" s="58">
        <v>20.0</v>
      </c>
      <c r="AM98" s="115"/>
      <c r="AN98" s="21"/>
      <c r="AO98" s="115"/>
      <c r="AP98" s="21"/>
      <c r="AQ98" s="115"/>
      <c r="AR98" s="21"/>
      <c r="AS98" s="115"/>
      <c r="AT98" s="21"/>
      <c r="AU98" s="115"/>
      <c r="AV98" s="21"/>
      <c r="AX98" s="21"/>
      <c r="AY98" s="58">
        <v>20.0</v>
      </c>
      <c r="AZ98" s="21"/>
      <c r="BA98" s="2"/>
      <c r="BB98" s="21"/>
      <c r="BC98" s="2"/>
      <c r="BD98" s="21"/>
      <c r="BE98" s="20"/>
      <c r="BF98" s="21"/>
      <c r="BG98" s="20"/>
      <c r="BH98" s="21"/>
      <c r="BI98" s="41"/>
      <c r="BJ98" s="20"/>
      <c r="BK98" s="21">
        <v>10.0</v>
      </c>
      <c r="BL98" s="20"/>
      <c r="BM98" s="21"/>
      <c r="BN98" s="20"/>
      <c r="BO98" s="21"/>
      <c r="BP98" s="20"/>
      <c r="BQ98" s="42"/>
      <c r="BR98" s="42">
        <f t="shared" si="7"/>
        <v>50</v>
      </c>
      <c r="BS98" s="13">
        <v>10.0</v>
      </c>
      <c r="BT98" s="35">
        <f t="shared" si="42"/>
        <v>10</v>
      </c>
      <c r="BU98" s="13">
        <v>5.0</v>
      </c>
      <c r="BV98" s="35" t="s">
        <v>167</v>
      </c>
      <c r="BW98" s="13">
        <v>9.0</v>
      </c>
      <c r="BX98" s="35">
        <v>5.0</v>
      </c>
      <c r="BY98" s="13">
        <f t="shared" si="55"/>
        <v>41</v>
      </c>
      <c r="BZ98" s="35">
        <f t="shared" si="56"/>
        <v>-36</v>
      </c>
      <c r="CA98" s="43">
        <f t="shared" si="57"/>
        <v>-211.4739</v>
      </c>
    </row>
    <row r="99">
      <c r="A99" s="1" t="s">
        <v>770</v>
      </c>
      <c r="B99" s="2"/>
      <c r="C99" s="2" t="s">
        <v>771</v>
      </c>
      <c r="D99" s="12" t="s">
        <v>613</v>
      </c>
      <c r="E99" s="12" t="s">
        <v>739</v>
      </c>
      <c r="F99" s="2" t="s">
        <v>771</v>
      </c>
      <c r="G99" s="2" t="s">
        <v>615</v>
      </c>
      <c r="H99" s="3" t="s">
        <v>772</v>
      </c>
      <c r="I99" s="3"/>
      <c r="J99" s="2" t="s">
        <v>750</v>
      </c>
      <c r="K99" s="2"/>
      <c r="L99" s="2" t="s">
        <v>311</v>
      </c>
      <c r="M99" s="4" t="s">
        <v>296</v>
      </c>
      <c r="N99" s="28" t="s">
        <v>773</v>
      </c>
      <c r="O99" s="13" t="str">
        <f t="shared" si="14"/>
        <v>Terra Verde  101.039.00</v>
      </c>
      <c r="P99" s="13" t="s">
        <v>84</v>
      </c>
      <c r="Q99" s="111">
        <v>4.64</v>
      </c>
      <c r="R99" s="71"/>
      <c r="S99" s="31">
        <f t="shared" si="71"/>
        <v>5.104</v>
      </c>
      <c r="T99" s="71">
        <f t="shared" si="39"/>
        <v>5.2316</v>
      </c>
      <c r="U99" s="49">
        <f t="shared" si="40"/>
        <v>5.2316</v>
      </c>
      <c r="V99" s="9">
        <v>5.4</v>
      </c>
      <c r="W99" s="9">
        <f t="shared" si="66"/>
        <v>-0.1684</v>
      </c>
      <c r="X99" s="90" t="s">
        <v>774</v>
      </c>
      <c r="Y99" s="13" t="s">
        <v>775</v>
      </c>
      <c r="Z99" s="34" t="str">
        <f>CONCATENATE('Alle Produkte - Gesamtsortiment'!A99, " ", 'Alle Produkte - Gesamtsortiment'!C99)</f>
        <v>J30 Vollkornreis Casina Belvedere</v>
      </c>
      <c r="AA99" s="35" t="s">
        <v>86</v>
      </c>
      <c r="AB99" s="12" t="s">
        <v>776</v>
      </c>
      <c r="AC99" s="26" t="str">
        <f t="shared" si="16"/>
        <v>https://webshop.quartier-depot.ch/wp-content/uploads/quartier-produkt-96.png</v>
      </c>
      <c r="AD99" s="13" t="str">
        <f t="shared" si="17"/>
        <v>Vollkornreis Casina Belvedere wird von Agricola Belvedere produziert und von Terra Verde  geliefert. Es kommt aus Italien und trägt EU-Bio Zertifizierung</v>
      </c>
      <c r="AE99" s="36"/>
      <c r="AF99" s="67"/>
      <c r="AG99" s="55"/>
      <c r="AH99" s="36"/>
      <c r="AI99" s="54"/>
      <c r="AJ99" s="55"/>
      <c r="AK99" s="56"/>
      <c r="AL99" s="58">
        <v>12.0</v>
      </c>
      <c r="AM99" s="89"/>
      <c r="AN99" s="21"/>
      <c r="AO99" s="89"/>
      <c r="AP99" s="21"/>
      <c r="AQ99" s="89"/>
      <c r="AR99" s="21"/>
      <c r="AS99" s="89"/>
      <c r="AT99" s="21"/>
      <c r="AU99" s="89"/>
      <c r="AV99" s="21"/>
      <c r="AX99" s="21"/>
      <c r="AY99" s="89"/>
      <c r="AZ99" s="21"/>
      <c r="BA99" s="89"/>
      <c r="BB99" s="21"/>
      <c r="BC99" s="89"/>
      <c r="BD99" s="21"/>
      <c r="BE99" s="20"/>
      <c r="BF99" s="21"/>
      <c r="BG99" s="20"/>
      <c r="BH99" s="21"/>
      <c r="BI99" s="41"/>
      <c r="BJ99" s="20"/>
      <c r="BK99" s="21"/>
      <c r="BL99" s="20"/>
      <c r="BM99" s="21"/>
      <c r="BN99" s="20"/>
      <c r="BO99" s="21"/>
      <c r="BP99" s="20"/>
      <c r="BQ99" s="42"/>
      <c r="BR99" s="42">
        <f t="shared" si="7"/>
        <v>12</v>
      </c>
      <c r="BS99" s="13">
        <v>8.0</v>
      </c>
      <c r="BT99" s="35">
        <f t="shared" si="42"/>
        <v>8</v>
      </c>
      <c r="BU99" s="13">
        <v>5.0</v>
      </c>
      <c r="BV99" s="35" t="s">
        <v>167</v>
      </c>
      <c r="BW99" s="13">
        <v>2.0</v>
      </c>
      <c r="BX99" s="35">
        <v>10.0</v>
      </c>
      <c r="BY99" s="13">
        <f t="shared" si="55"/>
        <v>10</v>
      </c>
      <c r="BZ99" s="35">
        <f t="shared" si="56"/>
        <v>0</v>
      </c>
      <c r="CA99" s="43">
        <f t="shared" si="57"/>
        <v>0</v>
      </c>
    </row>
    <row r="100">
      <c r="A100" s="1" t="s">
        <v>777</v>
      </c>
      <c r="B100" s="2"/>
      <c r="C100" s="2" t="s">
        <v>778</v>
      </c>
      <c r="D100" s="12" t="s">
        <v>613</v>
      </c>
      <c r="E100" s="12" t="s">
        <v>739</v>
      </c>
      <c r="F100" s="3" t="s">
        <v>779</v>
      </c>
      <c r="G100" s="2" t="s">
        <v>741</v>
      </c>
      <c r="H100" s="2" t="s">
        <v>741</v>
      </c>
      <c r="I100" s="87" t="s">
        <v>749</v>
      </c>
      <c r="J100" s="3" t="s">
        <v>750</v>
      </c>
      <c r="K100" s="2"/>
      <c r="L100" s="2" t="s">
        <v>780</v>
      </c>
      <c r="M100" s="2" t="s">
        <v>751</v>
      </c>
      <c r="N100" s="28" t="s">
        <v>781</v>
      </c>
      <c r="O100" s="13" t="str">
        <f t="shared" si="14"/>
        <v>Mahler &amp; Co MM_0572</v>
      </c>
      <c r="P100" s="13" t="s">
        <v>84</v>
      </c>
      <c r="Q100" s="29">
        <v>4.99</v>
      </c>
      <c r="R100" s="71"/>
      <c r="S100" s="31">
        <f t="shared" si="71"/>
        <v>5.489</v>
      </c>
      <c r="T100" s="71">
        <f t="shared" si="39"/>
        <v>5.626225</v>
      </c>
      <c r="U100" s="49">
        <f t="shared" si="40"/>
        <v>5.626225</v>
      </c>
      <c r="V100" s="9">
        <v>5.8</v>
      </c>
      <c r="W100" s="9">
        <f t="shared" si="66"/>
        <v>-0.173775</v>
      </c>
      <c r="X100" s="90" t="s">
        <v>753</v>
      </c>
      <c r="Y100" s="13" t="s">
        <v>782</v>
      </c>
      <c r="Z100" s="34" t="str">
        <f>CONCATENATE('Alle Produkte - Gesamtsortiment'!A100, " ", 'Alle Produkte - Gesamtsortiment'!C100)</f>
        <v>J31 Basmati Reis</v>
      </c>
      <c r="AA100" s="35" t="s">
        <v>86</v>
      </c>
      <c r="AB100" s="12" t="s">
        <v>783</v>
      </c>
      <c r="AC100" s="26" t="str">
        <f t="shared" si="16"/>
        <v>https://webshop.quartier-depot.ch/wp-content/uploads/quartier-produkt-97.png</v>
      </c>
      <c r="AD100" s="13" t="str">
        <f t="shared" si="17"/>
        <v>Basmati Reis wird von Mahler &amp; Co produziert und von Mahler &amp; Co geliefert. Es kommt aus Indien und trägt Knospe, Fairtrade, Klimafreundlich Zertifizierung</v>
      </c>
      <c r="AE100" s="54">
        <v>5.95</v>
      </c>
      <c r="AF100" s="54">
        <f t="shared" ref="AF100:AF107" si="72">U100-AE100</f>
        <v>-0.323775</v>
      </c>
      <c r="AG100" s="55">
        <f t="shared" ref="AG100:AG107" si="73">U100/AE100</f>
        <v>0.9455840336</v>
      </c>
      <c r="AH100" s="54">
        <v>7.8</v>
      </c>
      <c r="AI100" s="54">
        <f t="shared" ref="AI100:AI107" si="74">U100-AH100</f>
        <v>-2.173775</v>
      </c>
      <c r="AJ100" s="55">
        <f t="shared" ref="AJ100:AJ107" si="75">U100/AH100</f>
        <v>0.7213108974</v>
      </c>
      <c r="AK100" s="56"/>
      <c r="AL100" s="58">
        <v>20.0</v>
      </c>
      <c r="AM100" s="115"/>
      <c r="AN100" s="21"/>
      <c r="AO100" s="115"/>
      <c r="AP100" s="21"/>
      <c r="AQ100" s="115"/>
      <c r="AR100" s="21"/>
      <c r="AS100" s="115"/>
      <c r="AT100" s="21"/>
      <c r="AU100" s="115"/>
      <c r="AV100" s="21"/>
      <c r="AX100" s="21"/>
      <c r="AY100" s="115"/>
      <c r="AZ100" s="21"/>
      <c r="BA100" s="115"/>
      <c r="BB100" s="21"/>
      <c r="BC100" s="115"/>
      <c r="BD100" s="21"/>
      <c r="BE100" s="20"/>
      <c r="BF100" s="21">
        <v>10.0</v>
      </c>
      <c r="BG100" s="20"/>
      <c r="BH100" s="21"/>
      <c r="BI100" s="41"/>
      <c r="BJ100" s="20"/>
      <c r="BK100" s="21"/>
      <c r="BL100" s="20"/>
      <c r="BM100" s="21"/>
      <c r="BN100" s="20"/>
      <c r="BO100" s="21"/>
      <c r="BP100" s="20"/>
      <c r="BQ100" s="42"/>
      <c r="BR100" s="42">
        <f t="shared" si="7"/>
        <v>30</v>
      </c>
      <c r="BS100" s="13">
        <v>7.0</v>
      </c>
      <c r="BT100" s="35">
        <f t="shared" si="42"/>
        <v>7</v>
      </c>
      <c r="BU100" s="13">
        <v>5.0</v>
      </c>
      <c r="BV100" s="35" t="s">
        <v>167</v>
      </c>
      <c r="BW100" s="13">
        <v>17.0</v>
      </c>
      <c r="BX100" s="35">
        <v>3.0</v>
      </c>
      <c r="BY100" s="13">
        <f t="shared" si="55"/>
        <v>13</v>
      </c>
      <c r="BZ100" s="35">
        <f t="shared" si="56"/>
        <v>-10</v>
      </c>
      <c r="CA100" s="43">
        <f t="shared" si="57"/>
        <v>-56.26225</v>
      </c>
    </row>
    <row r="101">
      <c r="A101" s="1" t="s">
        <v>784</v>
      </c>
      <c r="B101" s="2"/>
      <c r="C101" s="2" t="s">
        <v>785</v>
      </c>
      <c r="D101" s="12" t="s">
        <v>613</v>
      </c>
      <c r="E101" s="12" t="s">
        <v>739</v>
      </c>
      <c r="F101" s="2" t="s">
        <v>786</v>
      </c>
      <c r="G101" s="2" t="s">
        <v>741</v>
      </c>
      <c r="H101" s="2" t="s">
        <v>741</v>
      </c>
      <c r="I101" s="87" t="s">
        <v>749</v>
      </c>
      <c r="J101" s="3" t="s">
        <v>787</v>
      </c>
      <c r="K101" s="2"/>
      <c r="L101" s="2" t="s">
        <v>303</v>
      </c>
      <c r="M101" s="2" t="s">
        <v>296</v>
      </c>
      <c r="N101" s="28" t="s">
        <v>788</v>
      </c>
      <c r="O101" s="13" t="str">
        <f t="shared" si="14"/>
        <v>Mahler &amp; Co MM_0705</v>
      </c>
      <c r="P101" s="13" t="s">
        <v>84</v>
      </c>
      <c r="Q101" s="31">
        <v>2.37</v>
      </c>
      <c r="R101" s="31"/>
      <c r="S101" s="31">
        <f t="shared" si="71"/>
        <v>2.607</v>
      </c>
      <c r="T101" s="71">
        <f t="shared" si="39"/>
        <v>2.672175</v>
      </c>
      <c r="U101" s="49">
        <f t="shared" si="40"/>
        <v>2.672175</v>
      </c>
      <c r="V101" s="9">
        <v>2.75</v>
      </c>
      <c r="W101" s="9">
        <f t="shared" si="66"/>
        <v>-0.077825</v>
      </c>
      <c r="X101" s="90" t="s">
        <v>743</v>
      </c>
      <c r="Y101" s="13" t="s">
        <v>789</v>
      </c>
      <c r="Z101" s="34" t="str">
        <f>CONCATENATE('Alle Produkte - Gesamtsortiment'!A101, " ", 'Alle Produkte - Gesamtsortiment'!C101)</f>
        <v>J40 Grüne Linsen</v>
      </c>
      <c r="AA101" s="35" t="s">
        <v>86</v>
      </c>
      <c r="AB101" s="12" t="s">
        <v>790</v>
      </c>
      <c r="AC101" s="26" t="str">
        <f t="shared" si="16"/>
        <v>https://webshop.quartier-depot.ch/wp-content/uploads/quartier-produkt-98.png</v>
      </c>
      <c r="AD101" s="13" t="str">
        <f t="shared" si="17"/>
        <v>Grüne Linsen wird von Mahler &amp; Co produziert und von Mahler &amp; Co geliefert. Es kommt aus Spanien und trägt EU-Bio Zertifizierung</v>
      </c>
      <c r="AE101" s="54">
        <v>2.95</v>
      </c>
      <c r="AF101" s="54">
        <f t="shared" si="72"/>
        <v>-0.277825</v>
      </c>
      <c r="AG101" s="55">
        <f t="shared" si="73"/>
        <v>0.9058220339</v>
      </c>
      <c r="AH101" s="54">
        <v>3.7</v>
      </c>
      <c r="AI101" s="54">
        <f t="shared" si="74"/>
        <v>-1.027825</v>
      </c>
      <c r="AJ101" s="55">
        <f t="shared" si="75"/>
        <v>0.7222094595</v>
      </c>
      <c r="AK101" s="117"/>
      <c r="AL101" s="92">
        <v>20.0</v>
      </c>
      <c r="AM101" s="89"/>
      <c r="AN101" s="118"/>
      <c r="AO101" s="89"/>
      <c r="AP101" s="118"/>
      <c r="AQ101" s="89"/>
      <c r="AR101" s="118"/>
      <c r="AS101" s="89"/>
      <c r="AT101" s="118"/>
      <c r="AU101" s="89"/>
      <c r="AV101" s="118"/>
      <c r="AX101" s="21"/>
      <c r="AY101" s="89"/>
      <c r="AZ101" s="118"/>
      <c r="BA101" s="89"/>
      <c r="BB101" s="118"/>
      <c r="BC101" s="89"/>
      <c r="BD101" s="118"/>
      <c r="BE101" s="20"/>
      <c r="BF101" s="21">
        <v>10.0</v>
      </c>
      <c r="BG101" s="20"/>
      <c r="BH101" s="21"/>
      <c r="BI101" s="41"/>
      <c r="BJ101" s="20"/>
      <c r="BK101" s="21"/>
      <c r="BL101" s="20"/>
      <c r="BM101" s="21"/>
      <c r="BN101" s="20"/>
      <c r="BO101" s="21"/>
      <c r="BP101" s="20"/>
      <c r="BQ101" s="42"/>
      <c r="BR101" s="42">
        <f t="shared" si="7"/>
        <v>30</v>
      </c>
      <c r="BS101" s="13">
        <v>11.0</v>
      </c>
      <c r="BT101" s="35">
        <f t="shared" si="42"/>
        <v>11</v>
      </c>
      <c r="BU101" s="13">
        <v>5.0</v>
      </c>
      <c r="BV101" s="35" t="s">
        <v>167</v>
      </c>
      <c r="BW101" s="13">
        <v>14.0</v>
      </c>
      <c r="BX101" s="35">
        <v>4.0</v>
      </c>
      <c r="BY101" s="13">
        <f t="shared" si="55"/>
        <v>16</v>
      </c>
      <c r="BZ101" s="35">
        <f t="shared" si="56"/>
        <v>-12</v>
      </c>
      <c r="CA101" s="43">
        <f t="shared" si="57"/>
        <v>-32.0661</v>
      </c>
    </row>
    <row r="102">
      <c r="A102" s="1" t="s">
        <v>791</v>
      </c>
      <c r="B102" s="2"/>
      <c r="C102" s="115" t="s">
        <v>792</v>
      </c>
      <c r="D102" s="12" t="s">
        <v>613</v>
      </c>
      <c r="E102" s="12" t="s">
        <v>739</v>
      </c>
      <c r="F102" s="115" t="s">
        <v>792</v>
      </c>
      <c r="G102" s="2" t="s">
        <v>741</v>
      </c>
      <c r="H102" s="2" t="s">
        <v>741</v>
      </c>
      <c r="I102" s="87" t="s">
        <v>749</v>
      </c>
      <c r="J102" s="3" t="s">
        <v>787</v>
      </c>
      <c r="K102" s="2"/>
      <c r="L102" s="2" t="s">
        <v>303</v>
      </c>
      <c r="M102" s="2" t="s">
        <v>296</v>
      </c>
      <c r="N102" s="28" t="s">
        <v>793</v>
      </c>
      <c r="O102" s="13" t="str">
        <f t="shared" si="14"/>
        <v>Mahler &amp; Co MM_0708</v>
      </c>
      <c r="P102" s="13" t="s">
        <v>84</v>
      </c>
      <c r="Q102" s="29">
        <v>2.37</v>
      </c>
      <c r="R102" s="71"/>
      <c r="S102" s="31">
        <f t="shared" si="71"/>
        <v>2.607</v>
      </c>
      <c r="T102" s="71">
        <f t="shared" si="39"/>
        <v>2.672175</v>
      </c>
      <c r="U102" s="49">
        <f t="shared" si="40"/>
        <v>2.672175</v>
      </c>
      <c r="V102" s="49">
        <v>2.75</v>
      </c>
      <c r="W102" s="49">
        <f t="shared" si="66"/>
        <v>-0.077825</v>
      </c>
      <c r="X102" s="90" t="s">
        <v>743</v>
      </c>
      <c r="Y102" s="13" t="s">
        <v>794</v>
      </c>
      <c r="Z102" s="34" t="str">
        <f>CONCATENATE('Alle Produkte - Gesamtsortiment'!A102, " ", 'Alle Produkte - Gesamtsortiment'!C102)</f>
        <v>J41 Linsen braun</v>
      </c>
      <c r="AA102" s="35" t="s">
        <v>86</v>
      </c>
      <c r="AB102" s="12" t="s">
        <v>795</v>
      </c>
      <c r="AC102" s="26" t="str">
        <f t="shared" si="16"/>
        <v>https://webshop.quartier-depot.ch/wp-content/uploads/quartier-produkt-99.png</v>
      </c>
      <c r="AD102" s="13" t="str">
        <f t="shared" si="17"/>
        <v>Linsen braun wird von Mahler &amp; Co produziert und von Mahler &amp; Co geliefert. Es kommt aus Spanien und trägt EU-Bio Zertifizierung</v>
      </c>
      <c r="AE102" s="54">
        <v>2.95</v>
      </c>
      <c r="AF102" s="54">
        <f t="shared" si="72"/>
        <v>-0.277825</v>
      </c>
      <c r="AG102" s="55">
        <f t="shared" si="73"/>
        <v>0.9058220339</v>
      </c>
      <c r="AH102" s="54">
        <v>3.7</v>
      </c>
      <c r="AI102" s="54">
        <f t="shared" si="74"/>
        <v>-1.027825</v>
      </c>
      <c r="AJ102" s="55">
        <f t="shared" si="75"/>
        <v>0.7222094595</v>
      </c>
      <c r="AK102" s="56"/>
      <c r="AL102" s="58">
        <v>20.0</v>
      </c>
      <c r="AM102" s="115"/>
      <c r="AN102" s="21"/>
      <c r="AO102" s="115"/>
      <c r="AP102" s="21"/>
      <c r="AQ102" s="115"/>
      <c r="AR102" s="21"/>
      <c r="AS102" s="115"/>
      <c r="AT102" s="21"/>
      <c r="AU102" s="115"/>
      <c r="AV102" s="21"/>
      <c r="AX102" s="21"/>
      <c r="AY102" s="115"/>
      <c r="AZ102" s="21"/>
      <c r="BA102" s="115"/>
      <c r="BB102" s="21"/>
      <c r="BC102" s="115"/>
      <c r="BD102" s="21"/>
      <c r="BE102" s="20"/>
      <c r="BF102" s="21"/>
      <c r="BG102" s="20"/>
      <c r="BH102" s="21"/>
      <c r="BI102" s="41"/>
      <c r="BJ102" s="20"/>
      <c r="BK102" s="21"/>
      <c r="BL102" s="20"/>
      <c r="BM102" s="21"/>
      <c r="BN102" s="20"/>
      <c r="BO102" s="21"/>
      <c r="BP102" s="20"/>
      <c r="BQ102" s="42"/>
      <c r="BR102" s="42">
        <f t="shared" si="7"/>
        <v>20</v>
      </c>
      <c r="BS102" s="13">
        <v>10.0</v>
      </c>
      <c r="BT102" s="35">
        <f t="shared" si="42"/>
        <v>10</v>
      </c>
      <c r="BU102" s="13">
        <v>5.0</v>
      </c>
      <c r="BV102" s="35" t="s">
        <v>167</v>
      </c>
      <c r="BW102" s="13">
        <v>8.0</v>
      </c>
      <c r="BX102" s="35">
        <v>12.0</v>
      </c>
      <c r="BY102" s="13">
        <f t="shared" si="55"/>
        <v>12</v>
      </c>
      <c r="BZ102" s="35">
        <f t="shared" si="56"/>
        <v>0</v>
      </c>
      <c r="CA102" s="43">
        <f t="shared" si="57"/>
        <v>0</v>
      </c>
    </row>
    <row r="103">
      <c r="A103" s="1" t="s">
        <v>796</v>
      </c>
      <c r="B103" s="2"/>
      <c r="C103" s="2" t="s">
        <v>797</v>
      </c>
      <c r="D103" s="12" t="s">
        <v>613</v>
      </c>
      <c r="E103" s="12" t="s">
        <v>739</v>
      </c>
      <c r="F103" s="3" t="s">
        <v>798</v>
      </c>
      <c r="G103" s="2" t="s">
        <v>741</v>
      </c>
      <c r="H103" s="2" t="s">
        <v>741</v>
      </c>
      <c r="I103" s="87" t="s">
        <v>749</v>
      </c>
      <c r="J103" s="3" t="s">
        <v>787</v>
      </c>
      <c r="K103" s="2"/>
      <c r="L103" s="2" t="s">
        <v>303</v>
      </c>
      <c r="M103" s="4" t="s">
        <v>799</v>
      </c>
      <c r="N103" s="28" t="s">
        <v>800</v>
      </c>
      <c r="O103" s="13" t="str">
        <f t="shared" si="14"/>
        <v>Mahler &amp; Co MM_0707</v>
      </c>
      <c r="P103" s="13" t="s">
        <v>84</v>
      </c>
      <c r="Q103" s="29">
        <v>3.22</v>
      </c>
      <c r="R103" s="71"/>
      <c r="S103" s="31">
        <f t="shared" si="71"/>
        <v>3.542</v>
      </c>
      <c r="T103" s="71">
        <f t="shared" si="39"/>
        <v>3.63055</v>
      </c>
      <c r="U103" s="49">
        <f t="shared" si="40"/>
        <v>3.63055</v>
      </c>
      <c r="V103" s="9">
        <v>3.75</v>
      </c>
      <c r="W103" s="9">
        <f t="shared" si="66"/>
        <v>-0.11945</v>
      </c>
      <c r="X103" s="90" t="s">
        <v>743</v>
      </c>
      <c r="Y103" s="13" t="s">
        <v>801</v>
      </c>
      <c r="Z103" s="34" t="str">
        <f>CONCATENATE('Alle Produkte - Gesamtsortiment'!A103, " ", 'Alle Produkte - Gesamtsortiment'!C103)</f>
        <v>J42 Rote Linsen</v>
      </c>
      <c r="AA103" s="35" t="s">
        <v>86</v>
      </c>
      <c r="AB103" s="12" t="s">
        <v>802</v>
      </c>
      <c r="AC103" s="26" t="str">
        <f t="shared" si="16"/>
        <v>https://webshop.quartier-depot.ch/wp-content/uploads/quartier-produkt-100.png</v>
      </c>
      <c r="AD103" s="13" t="str">
        <f t="shared" si="17"/>
        <v>Rote Linsen wird von Mahler &amp; Co produziert und von Mahler &amp; Co geliefert. Es kommt aus Spanien und trägt CH-Bio, Klimafreundlich Zertifizierung</v>
      </c>
      <c r="AE103" s="54">
        <v>2.95</v>
      </c>
      <c r="AF103" s="54">
        <f t="shared" si="72"/>
        <v>0.68055</v>
      </c>
      <c r="AG103" s="55">
        <f t="shared" si="73"/>
        <v>1.230694915</v>
      </c>
      <c r="AH103" s="54">
        <v>4.9</v>
      </c>
      <c r="AI103" s="54">
        <f t="shared" si="74"/>
        <v>-1.26945</v>
      </c>
      <c r="AJ103" s="55">
        <f t="shared" si="75"/>
        <v>0.7409285714</v>
      </c>
      <c r="AK103" s="56"/>
      <c r="AL103" s="58">
        <v>20.0</v>
      </c>
      <c r="AM103" s="115"/>
      <c r="AN103" s="21"/>
      <c r="AO103" s="115"/>
      <c r="AP103" s="21"/>
      <c r="AQ103" s="115"/>
      <c r="AR103" s="21"/>
      <c r="AS103" s="115"/>
      <c r="AT103" s="21"/>
      <c r="AU103" s="115"/>
      <c r="AV103" s="21"/>
      <c r="AX103" s="21"/>
      <c r="AY103" s="115"/>
      <c r="AZ103" s="21"/>
      <c r="BA103" s="115"/>
      <c r="BB103" s="21"/>
      <c r="BC103" s="115"/>
      <c r="BD103" s="21"/>
      <c r="BE103" s="20"/>
      <c r="BF103" s="21">
        <v>10.0</v>
      </c>
      <c r="BG103" s="20"/>
      <c r="BH103" s="21"/>
      <c r="BI103" s="41"/>
      <c r="BJ103" s="20"/>
      <c r="BK103" s="21"/>
      <c r="BL103" s="20"/>
      <c r="BM103" s="21"/>
      <c r="BN103" s="20"/>
      <c r="BO103" s="21"/>
      <c r="BP103" s="20"/>
      <c r="BQ103" s="42"/>
      <c r="BR103" s="42">
        <f t="shared" si="7"/>
        <v>30</v>
      </c>
      <c r="BS103" s="13">
        <v>8.0</v>
      </c>
      <c r="BT103" s="35">
        <f t="shared" si="42"/>
        <v>8</v>
      </c>
      <c r="BU103" s="13">
        <v>5.0</v>
      </c>
      <c r="BV103" s="35" t="s">
        <v>167</v>
      </c>
      <c r="BW103" s="13">
        <f>5+11</f>
        <v>16</v>
      </c>
      <c r="BX103" s="35">
        <v>4.0</v>
      </c>
      <c r="BY103" s="13">
        <f t="shared" si="55"/>
        <v>14</v>
      </c>
      <c r="BZ103" s="35">
        <f t="shared" si="56"/>
        <v>-10</v>
      </c>
      <c r="CA103" s="43">
        <f t="shared" si="57"/>
        <v>-36.3055</v>
      </c>
    </row>
    <row r="104">
      <c r="A104" s="1" t="s">
        <v>803</v>
      </c>
      <c r="B104" s="2"/>
      <c r="C104" s="2" t="s">
        <v>804</v>
      </c>
      <c r="D104" s="12" t="s">
        <v>613</v>
      </c>
      <c r="E104" s="12" t="s">
        <v>805</v>
      </c>
      <c r="F104" s="2" t="s">
        <v>804</v>
      </c>
      <c r="G104" s="2" t="s">
        <v>103</v>
      </c>
      <c r="H104" s="2" t="s">
        <v>806</v>
      </c>
      <c r="I104" s="87" t="s">
        <v>807</v>
      </c>
      <c r="J104" s="2" t="s">
        <v>808</v>
      </c>
      <c r="K104" s="2"/>
      <c r="L104" s="2" t="s">
        <v>809</v>
      </c>
      <c r="M104" s="12" t="s">
        <v>164</v>
      </c>
      <c r="N104" s="28">
        <v>348910.0</v>
      </c>
      <c r="O104" s="13" t="str">
        <f t="shared" si="14"/>
        <v>Biopartner 348910</v>
      </c>
      <c r="P104" s="13" t="s">
        <v>84</v>
      </c>
      <c r="Q104" s="29">
        <v>1.69</v>
      </c>
      <c r="R104" s="71"/>
      <c r="S104" s="31">
        <f t="shared" si="71"/>
        <v>1.859</v>
      </c>
      <c r="T104" s="71">
        <f t="shared" si="39"/>
        <v>1.905475</v>
      </c>
      <c r="U104" s="49">
        <f t="shared" si="40"/>
        <v>1.905475</v>
      </c>
      <c r="V104" s="9">
        <v>2.4</v>
      </c>
      <c r="W104" s="9">
        <f t="shared" si="66"/>
        <v>-0.494525</v>
      </c>
      <c r="X104" s="2" t="s">
        <v>810</v>
      </c>
      <c r="Y104" s="13" t="s">
        <v>811</v>
      </c>
      <c r="Z104" s="34" t="str">
        <f>CONCATENATE('Alle Produkte - Gesamtsortiment'!A104, " ", 'Alle Produkte - Gesamtsortiment'!C104)</f>
        <v>K10 Atlantik Meersalz fein</v>
      </c>
      <c r="AA104" s="35" t="s">
        <v>86</v>
      </c>
      <c r="AB104" s="12" t="s">
        <v>812</v>
      </c>
      <c r="AC104" s="26" t="str">
        <f t="shared" si="16"/>
        <v>https://webshop.quartier-depot.ch/wp-content/uploads/quartier-produkt-101.png</v>
      </c>
      <c r="AD104" s="13" t="str">
        <f t="shared" si="17"/>
        <v>Atlantik Meersalz fein wird von Naturata produziert und von Biopartner geliefert. Es kommt aus Portugal und trägt keine Zertifizierung</v>
      </c>
      <c r="AE104" s="54">
        <v>3.1</v>
      </c>
      <c r="AF104" s="54">
        <f t="shared" si="72"/>
        <v>-1.194525</v>
      </c>
      <c r="AG104" s="55">
        <f t="shared" si="73"/>
        <v>0.6146693548</v>
      </c>
      <c r="AH104" s="54">
        <v>2.8</v>
      </c>
      <c r="AI104" s="54">
        <f t="shared" si="74"/>
        <v>-0.894525</v>
      </c>
      <c r="AJ104" s="55">
        <f t="shared" si="75"/>
        <v>0.6805267857</v>
      </c>
      <c r="AK104" s="56"/>
      <c r="AL104" s="21"/>
      <c r="AM104" s="58">
        <v>12.0</v>
      </c>
      <c r="AN104" s="21"/>
      <c r="AO104" s="3"/>
      <c r="AP104" s="21"/>
      <c r="AQ104" s="3"/>
      <c r="AR104" s="21"/>
      <c r="AS104" s="3"/>
      <c r="AT104" s="21"/>
      <c r="AU104" s="3"/>
      <c r="AV104" s="21"/>
      <c r="AX104" s="21"/>
      <c r="AY104" s="3"/>
      <c r="AZ104" s="21"/>
      <c r="BA104" s="3"/>
      <c r="BB104" s="58">
        <v>12.0</v>
      </c>
      <c r="BC104" s="3"/>
      <c r="BD104" s="21"/>
      <c r="BE104" s="20"/>
      <c r="BF104" s="21"/>
      <c r="BG104" s="20"/>
      <c r="BH104" s="21"/>
      <c r="BI104" s="41"/>
      <c r="BJ104" s="20"/>
      <c r="BK104" s="21"/>
      <c r="BL104" s="20"/>
      <c r="BM104" s="21"/>
      <c r="BN104" s="20"/>
      <c r="BO104" s="21"/>
      <c r="BP104" s="20">
        <v>12.0</v>
      </c>
      <c r="BQ104" s="42"/>
      <c r="BR104" s="42">
        <f t="shared" si="7"/>
        <v>36</v>
      </c>
      <c r="BS104" s="13">
        <v>3.0</v>
      </c>
      <c r="BT104" s="35">
        <f t="shared" si="42"/>
        <v>3</v>
      </c>
      <c r="BU104" s="13">
        <v>3.0</v>
      </c>
      <c r="BV104" s="35" t="s">
        <v>167</v>
      </c>
      <c r="BW104" s="13">
        <f>7+8</f>
        <v>15</v>
      </c>
      <c r="BX104" s="35">
        <v>9.0</v>
      </c>
      <c r="BY104" s="13">
        <f t="shared" si="55"/>
        <v>21</v>
      </c>
      <c r="BZ104" s="35">
        <f t="shared" si="56"/>
        <v>-12</v>
      </c>
      <c r="CA104" s="43">
        <f t="shared" si="57"/>
        <v>-22.8657</v>
      </c>
    </row>
    <row r="105">
      <c r="A105" s="1" t="s">
        <v>813</v>
      </c>
      <c r="B105" s="2"/>
      <c r="C105" s="2" t="s">
        <v>814</v>
      </c>
      <c r="D105" s="12" t="s">
        <v>613</v>
      </c>
      <c r="E105" s="12" t="s">
        <v>805</v>
      </c>
      <c r="F105" s="2" t="s">
        <v>814</v>
      </c>
      <c r="G105" s="2" t="s">
        <v>103</v>
      </c>
      <c r="H105" s="2" t="s">
        <v>815</v>
      </c>
      <c r="I105" s="87" t="s">
        <v>816</v>
      </c>
      <c r="J105" s="2" t="s">
        <v>817</v>
      </c>
      <c r="K105" s="2"/>
      <c r="L105" s="2" t="s">
        <v>391</v>
      </c>
      <c r="M105" s="2" t="s">
        <v>296</v>
      </c>
      <c r="N105" s="28">
        <v>82154.0</v>
      </c>
      <c r="O105" s="13" t="str">
        <f t="shared" si="14"/>
        <v>Biopartner 82154</v>
      </c>
      <c r="P105" s="13" t="s">
        <v>84</v>
      </c>
      <c r="Q105" s="29">
        <v>6.25</v>
      </c>
      <c r="R105" s="71"/>
      <c r="S105" s="31">
        <f t="shared" si="71"/>
        <v>6.875</v>
      </c>
      <c r="T105" s="71">
        <f t="shared" si="39"/>
        <v>7.046875</v>
      </c>
      <c r="U105" s="49">
        <f t="shared" si="40"/>
        <v>7.046875</v>
      </c>
      <c r="V105" s="9">
        <v>9.0</v>
      </c>
      <c r="W105" s="9">
        <f t="shared" si="66"/>
        <v>-1.953125</v>
      </c>
      <c r="X105" s="2" t="s">
        <v>818</v>
      </c>
      <c r="Y105" s="13" t="s">
        <v>819</v>
      </c>
      <c r="Z105" s="34" t="str">
        <f>CONCATENATE('Alle Produkte - Gesamtsortiment'!A105, " ", 'Alle Produkte - Gesamtsortiment'!C105)</f>
        <v>K11 Safran gemahlen</v>
      </c>
      <c r="AA105" s="35" t="s">
        <v>86</v>
      </c>
      <c r="AB105" s="12" t="s">
        <v>820</v>
      </c>
      <c r="AC105" s="26" t="str">
        <f t="shared" si="16"/>
        <v>https://webshop.quartier-depot.ch/wp-content/uploads/quartier-produkt-102.png</v>
      </c>
      <c r="AD105" s="13" t="str">
        <f t="shared" si="17"/>
        <v>Safran gemahlen wird von Erboristi Lendi produziert und von Biopartner geliefert. Es kommt aus Europa und trägt EU-Bio Zertifizierung</v>
      </c>
      <c r="AE105" s="54">
        <v>6.85</v>
      </c>
      <c r="AF105" s="54">
        <f t="shared" si="72"/>
        <v>0.196875</v>
      </c>
      <c r="AG105" s="55">
        <f t="shared" si="73"/>
        <v>1.028740876</v>
      </c>
      <c r="AH105" s="54">
        <v>10.5</v>
      </c>
      <c r="AI105" s="54">
        <f t="shared" si="74"/>
        <v>-3.453125</v>
      </c>
      <c r="AJ105" s="55">
        <f t="shared" si="75"/>
        <v>0.6711309524</v>
      </c>
      <c r="AK105" s="56"/>
      <c r="AL105" s="21"/>
      <c r="AM105" s="58">
        <v>10.0</v>
      </c>
      <c r="AN105" s="21"/>
      <c r="AO105" s="2"/>
      <c r="AP105" s="21"/>
      <c r="AQ105" s="2"/>
      <c r="AR105" s="21"/>
      <c r="AS105" s="2"/>
      <c r="AT105" s="21"/>
      <c r="AU105" s="2"/>
      <c r="AV105" s="21"/>
      <c r="AX105" s="21"/>
      <c r="AY105" s="58">
        <v>10.0</v>
      </c>
      <c r="AZ105" s="21"/>
      <c r="BA105" s="2"/>
      <c r="BB105" s="21"/>
      <c r="BC105" s="2"/>
      <c r="BD105" s="21"/>
      <c r="BE105" s="20"/>
      <c r="BF105" s="21"/>
      <c r="BG105" s="20"/>
      <c r="BH105" s="21"/>
      <c r="BI105" s="41"/>
      <c r="BJ105" s="20"/>
      <c r="BK105" s="21"/>
      <c r="BL105" s="20"/>
      <c r="BM105" s="21"/>
      <c r="BN105" s="20"/>
      <c r="BO105" s="21"/>
      <c r="BP105" s="20"/>
      <c r="BQ105" s="42"/>
      <c r="BR105" s="42">
        <f t="shared" si="7"/>
        <v>20</v>
      </c>
      <c r="BS105" s="13">
        <v>9.0</v>
      </c>
      <c r="BT105" s="35">
        <f t="shared" si="42"/>
        <v>9</v>
      </c>
      <c r="BU105" s="13">
        <v>5.0</v>
      </c>
      <c r="BV105" s="35" t="s">
        <v>167</v>
      </c>
      <c r="BW105" s="13">
        <f>18</f>
        <v>18</v>
      </c>
      <c r="BX105" s="35">
        <v>11.0</v>
      </c>
      <c r="BY105" s="13">
        <f t="shared" si="55"/>
        <v>2</v>
      </c>
      <c r="BZ105" s="35">
        <f t="shared" si="56"/>
        <v>9</v>
      </c>
      <c r="CA105" s="43">
        <f t="shared" si="57"/>
        <v>63.421875</v>
      </c>
    </row>
    <row r="106">
      <c r="A106" s="1" t="s">
        <v>821</v>
      </c>
      <c r="B106" s="2"/>
      <c r="C106" s="102" t="s">
        <v>822</v>
      </c>
      <c r="D106" s="12" t="s">
        <v>613</v>
      </c>
      <c r="E106" s="12" t="s">
        <v>805</v>
      </c>
      <c r="F106" s="102" t="s">
        <v>822</v>
      </c>
      <c r="G106" s="2" t="s">
        <v>103</v>
      </c>
      <c r="H106" s="2" t="s">
        <v>823</v>
      </c>
      <c r="I106" s="2"/>
      <c r="J106" s="2" t="s">
        <v>824</v>
      </c>
      <c r="K106" s="2"/>
      <c r="L106" s="2" t="s">
        <v>295</v>
      </c>
      <c r="M106" s="2" t="s">
        <v>296</v>
      </c>
      <c r="N106" s="28" t="s">
        <v>825</v>
      </c>
      <c r="O106" s="13" t="str">
        <f t="shared" si="14"/>
        <v>Biopartner 003910</v>
      </c>
      <c r="P106" s="13" t="s">
        <v>84</v>
      </c>
      <c r="Q106" s="29">
        <v>6.91</v>
      </c>
      <c r="R106" s="71"/>
      <c r="S106" s="31">
        <f t="shared" si="71"/>
        <v>7.601</v>
      </c>
      <c r="T106" s="71">
        <f t="shared" si="39"/>
        <v>7.791025</v>
      </c>
      <c r="U106" s="49">
        <f t="shared" si="40"/>
        <v>7.791025</v>
      </c>
      <c r="V106" s="9">
        <v>9.0</v>
      </c>
      <c r="W106" s="9">
        <f t="shared" si="66"/>
        <v>-1.208975</v>
      </c>
      <c r="X106" s="2" t="s">
        <v>826</v>
      </c>
      <c r="Y106" s="13" t="s">
        <v>827</v>
      </c>
      <c r="Z106" s="34" t="str">
        <f>CONCATENATE('Alle Produkte - Gesamtsortiment'!A106, " ", 'Alle Produkte - Gesamtsortiment'!C106)</f>
        <v>K12 Sesammus Tahin</v>
      </c>
      <c r="AA106" s="35" t="s">
        <v>86</v>
      </c>
      <c r="AB106" s="12" t="s">
        <v>828</v>
      </c>
      <c r="AC106" s="26" t="str">
        <f t="shared" si="16"/>
        <v>https://webshop.quartier-depot.ch/wp-content/uploads/quartier-produkt-103.png</v>
      </c>
      <c r="AD106" s="13" t="str">
        <f t="shared" si="17"/>
        <v>Sesammus Tahin wird von Jean Hervé produziert und von Biopartner geliefert. Es kommt aus Frankreich und trägt EU-Bio Zertifizierung</v>
      </c>
      <c r="AE106" s="54">
        <v>6.85</v>
      </c>
      <c r="AF106" s="54">
        <f t="shared" si="72"/>
        <v>0.941025</v>
      </c>
      <c r="AG106" s="55">
        <f t="shared" si="73"/>
        <v>1.137375912</v>
      </c>
      <c r="AH106" s="54">
        <v>10.5</v>
      </c>
      <c r="AI106" s="54">
        <f t="shared" si="74"/>
        <v>-2.708975</v>
      </c>
      <c r="AJ106" s="55">
        <f t="shared" si="75"/>
        <v>0.742002381</v>
      </c>
      <c r="AK106" s="56"/>
      <c r="AL106" s="21"/>
      <c r="AM106" s="2"/>
      <c r="AN106" s="21"/>
      <c r="AO106" s="2"/>
      <c r="AP106" s="21"/>
      <c r="AQ106" s="2"/>
      <c r="AR106" s="21"/>
      <c r="AS106" s="2"/>
      <c r="AT106" s="21"/>
      <c r="AU106" s="2"/>
      <c r="AV106" s="21"/>
      <c r="AX106" s="119">
        <v>12.0</v>
      </c>
      <c r="AY106" s="2"/>
      <c r="AZ106" s="21"/>
      <c r="BA106" s="2"/>
      <c r="BB106" s="21"/>
      <c r="BC106" s="2"/>
      <c r="BD106" s="21"/>
      <c r="BE106" s="20"/>
      <c r="BF106" s="21"/>
      <c r="BG106" s="20"/>
      <c r="BH106" s="21"/>
      <c r="BI106" s="41"/>
      <c r="BJ106" s="20"/>
      <c r="BK106" s="21"/>
      <c r="BL106" s="20"/>
      <c r="BM106" s="21">
        <v>6.0</v>
      </c>
      <c r="BN106" s="20"/>
      <c r="BO106" s="21"/>
      <c r="BP106" s="20"/>
      <c r="BQ106" s="42"/>
      <c r="BR106" s="42">
        <f t="shared" si="7"/>
        <v>18</v>
      </c>
      <c r="BS106" s="13">
        <v>10.0</v>
      </c>
      <c r="BT106" s="35">
        <f t="shared" si="42"/>
        <v>10</v>
      </c>
      <c r="BU106" s="13">
        <v>5.0</v>
      </c>
      <c r="BV106" s="35" t="s">
        <v>167</v>
      </c>
      <c r="BW106" s="13">
        <f>1+5</f>
        <v>6</v>
      </c>
      <c r="BX106" s="35">
        <v>6.0</v>
      </c>
      <c r="BY106" s="13">
        <f t="shared" si="55"/>
        <v>12</v>
      </c>
      <c r="BZ106" s="35">
        <f t="shared" si="56"/>
        <v>-6</v>
      </c>
      <c r="CA106" s="43">
        <f t="shared" si="57"/>
        <v>-46.74615</v>
      </c>
    </row>
    <row r="107">
      <c r="A107" s="1" t="s">
        <v>829</v>
      </c>
      <c r="B107" s="2"/>
      <c r="C107" s="120" t="s">
        <v>830</v>
      </c>
      <c r="D107" s="12" t="s">
        <v>613</v>
      </c>
      <c r="E107" s="12" t="s">
        <v>805</v>
      </c>
      <c r="F107" s="121" t="s">
        <v>831</v>
      </c>
      <c r="G107" s="2" t="s">
        <v>615</v>
      </c>
      <c r="H107" s="3" t="s">
        <v>616</v>
      </c>
      <c r="I107" s="87" t="s">
        <v>617</v>
      </c>
      <c r="J107" s="2" t="s">
        <v>832</v>
      </c>
      <c r="K107" s="2"/>
      <c r="L107" s="2" t="s">
        <v>311</v>
      </c>
      <c r="M107" s="2" t="s">
        <v>296</v>
      </c>
      <c r="N107" s="28" t="s">
        <v>833</v>
      </c>
      <c r="O107" s="13" t="str">
        <f t="shared" si="14"/>
        <v>Terra Verde  100.030.00</v>
      </c>
      <c r="P107" s="13" t="s">
        <v>84</v>
      </c>
      <c r="Q107" s="29">
        <v>3.3</v>
      </c>
      <c r="R107" s="71"/>
      <c r="S107" s="31">
        <f t="shared" si="71"/>
        <v>3.63</v>
      </c>
      <c r="T107" s="71">
        <f t="shared" si="39"/>
        <v>3.72075</v>
      </c>
      <c r="U107" s="49">
        <f t="shared" si="40"/>
        <v>3.72075</v>
      </c>
      <c r="V107" s="9"/>
      <c r="W107" s="9">
        <f t="shared" si="66"/>
        <v>3.72075</v>
      </c>
      <c r="X107" s="2"/>
      <c r="Y107" s="13" t="s">
        <v>834</v>
      </c>
      <c r="Z107" s="34" t="str">
        <f>CONCATENATE('Alle Produkte - Gesamtsortiment'!A107, " ", 'Alle Produkte - Gesamtsortiment'!C107)</f>
        <v>K13 Getrocknete Steinpilze</v>
      </c>
      <c r="AA107" s="35" t="s">
        <v>86</v>
      </c>
      <c r="AB107" s="12" t="s">
        <v>835</v>
      </c>
      <c r="AC107" s="26" t="str">
        <f t="shared" si="16"/>
        <v>https://webshop.quartier-depot.ch/wp-content/uploads/quartier-produkt-104.png</v>
      </c>
      <c r="AD107" s="13" t="str">
        <f t="shared" si="17"/>
        <v>Getrocknete Steinpilze wird von Terra Verde produziert und von Terra Verde  geliefert. Es kommt aus Italien und trägt EU-Bio Zertifizierung</v>
      </c>
      <c r="AE107" s="54"/>
      <c r="AF107" s="54">
        <f t="shared" si="72"/>
        <v>3.72075</v>
      </c>
      <c r="AG107" s="55" t="str">
        <f t="shared" si="73"/>
        <v>#DIV/0!</v>
      </c>
      <c r="AH107" s="54"/>
      <c r="AI107" s="54">
        <f t="shared" si="74"/>
        <v>3.72075</v>
      </c>
      <c r="AJ107" s="55" t="str">
        <f t="shared" si="75"/>
        <v>#DIV/0!</v>
      </c>
      <c r="AK107" s="56"/>
      <c r="AL107" s="21"/>
      <c r="AM107" s="2"/>
      <c r="AN107" s="21"/>
      <c r="AO107" s="2"/>
      <c r="AP107" s="21"/>
      <c r="AQ107" s="2"/>
      <c r="AR107" s="21"/>
      <c r="AS107" s="2"/>
      <c r="AT107" s="21"/>
      <c r="AU107" s="2"/>
      <c r="AV107" s="21"/>
      <c r="AX107" s="21"/>
      <c r="AY107" s="2">
        <v>5.0</v>
      </c>
      <c r="AZ107" s="58">
        <v>10.0</v>
      </c>
      <c r="BA107" s="2"/>
      <c r="BB107" s="21"/>
      <c r="BC107" s="2"/>
      <c r="BD107" s="21"/>
      <c r="BE107" s="20"/>
      <c r="BF107" s="21"/>
      <c r="BG107" s="20"/>
      <c r="BH107" s="21"/>
      <c r="BI107" s="41"/>
      <c r="BJ107" s="20"/>
      <c r="BK107" s="21">
        <v>6.0</v>
      </c>
      <c r="BL107" s="20"/>
      <c r="BM107" s="21"/>
      <c r="BN107" s="20"/>
      <c r="BO107" s="21"/>
      <c r="BP107" s="20"/>
      <c r="BQ107" s="42"/>
      <c r="BR107" s="42">
        <f t="shared" si="7"/>
        <v>21</v>
      </c>
      <c r="BS107" s="13">
        <v>5.0</v>
      </c>
      <c r="BT107" s="35">
        <f t="shared" si="42"/>
        <v>5</v>
      </c>
      <c r="BU107" s="13">
        <v>5.0</v>
      </c>
      <c r="BV107" s="35" t="s">
        <v>167</v>
      </c>
      <c r="BW107" s="13">
        <v>14.0</v>
      </c>
      <c r="BX107" s="35">
        <v>3.0</v>
      </c>
      <c r="BY107" s="13">
        <f t="shared" si="55"/>
        <v>7</v>
      </c>
      <c r="BZ107" s="35">
        <f t="shared" si="56"/>
        <v>-4</v>
      </c>
      <c r="CA107" s="43">
        <f t="shared" si="57"/>
        <v>-14.883</v>
      </c>
    </row>
    <row r="108">
      <c r="A108" s="1" t="s">
        <v>836</v>
      </c>
      <c r="B108" s="2" t="s">
        <v>135</v>
      </c>
      <c r="C108" s="2" t="s">
        <v>837</v>
      </c>
      <c r="D108" s="12" t="s">
        <v>613</v>
      </c>
      <c r="E108" s="12" t="s">
        <v>805</v>
      </c>
      <c r="F108" s="2" t="s">
        <v>838</v>
      </c>
      <c r="G108" s="2" t="s">
        <v>137</v>
      </c>
      <c r="H108" s="2" t="s">
        <v>839</v>
      </c>
      <c r="I108" s="122" t="s">
        <v>840</v>
      </c>
      <c r="J108" s="2" t="s">
        <v>457</v>
      </c>
      <c r="K108" s="2"/>
      <c r="L108" s="2" t="s">
        <v>125</v>
      </c>
      <c r="M108" s="2" t="s">
        <v>164</v>
      </c>
      <c r="N108" s="28">
        <v>1.0</v>
      </c>
      <c r="O108" s="13" t="str">
        <f t="shared" si="14"/>
        <v>Neues Food Depot 1</v>
      </c>
      <c r="P108" s="13" t="s">
        <v>84</v>
      </c>
      <c r="Q108" s="29">
        <v>2.46</v>
      </c>
      <c r="R108" s="71"/>
      <c r="S108" s="31">
        <f t="shared" si="71"/>
        <v>2.706</v>
      </c>
      <c r="T108" s="71">
        <f t="shared" si="39"/>
        <v>2.77365</v>
      </c>
      <c r="U108" s="49">
        <f t="shared" si="40"/>
        <v>2.77365</v>
      </c>
      <c r="V108" s="49"/>
      <c r="W108" s="49"/>
      <c r="X108" s="90"/>
      <c r="Y108" s="13"/>
      <c r="Z108" s="34" t="str">
        <f>CONCATENATE('Alle Produkte - Gesamtsortiment'!A108, " ", 'Alle Produkte - Gesamtsortiment'!C108)</f>
        <v>K14 Sesam</v>
      </c>
      <c r="AA108" s="35" t="s">
        <v>86</v>
      </c>
      <c r="AB108" s="12" t="s">
        <v>835</v>
      </c>
      <c r="AC108" s="26" t="str">
        <f t="shared" si="16"/>
        <v>https://webshop.quartier-depot.ch/wp-content/uploads/quartier-produkt-104.png</v>
      </c>
      <c r="AD108" s="13" t="str">
        <f t="shared" si="17"/>
        <v>Sesam wird von Tamneere produziert und von Neues Food Depot geliefert. Es kommt aus Burkina Faso und trägt keine Zertifizierung</v>
      </c>
      <c r="AE108" s="54"/>
      <c r="AF108" s="67"/>
      <c r="AG108" s="55"/>
      <c r="AH108" s="54"/>
      <c r="AI108" s="54"/>
      <c r="AJ108" s="55"/>
      <c r="AK108" s="56"/>
      <c r="AL108" s="92"/>
      <c r="AM108" s="3"/>
      <c r="AN108" s="21"/>
      <c r="AO108" s="3"/>
      <c r="AP108" s="21"/>
      <c r="AQ108" s="3"/>
      <c r="AR108" s="21"/>
      <c r="AS108" s="3"/>
      <c r="AT108" s="21"/>
      <c r="AU108" s="3"/>
      <c r="AV108" s="21"/>
      <c r="AX108" s="58"/>
      <c r="AY108" s="3"/>
      <c r="AZ108" s="21"/>
      <c r="BA108" s="3"/>
      <c r="BB108" s="21"/>
      <c r="BC108" s="3"/>
      <c r="BD108" s="21"/>
      <c r="BE108" s="20"/>
      <c r="BF108" s="21"/>
      <c r="BG108" s="20"/>
      <c r="BH108" s="21"/>
      <c r="BI108" s="41"/>
      <c r="BJ108" s="20"/>
      <c r="BK108" s="21"/>
      <c r="BL108" s="20"/>
      <c r="BM108" s="21"/>
      <c r="BN108" s="20">
        <v>12.0</v>
      </c>
      <c r="BO108" s="21"/>
      <c r="BP108" s="20"/>
      <c r="BQ108" s="42"/>
      <c r="BR108" s="42">
        <f t="shared" si="7"/>
        <v>12</v>
      </c>
      <c r="BS108" s="13"/>
      <c r="BT108" s="35"/>
      <c r="BU108" s="13"/>
      <c r="BV108" s="35"/>
      <c r="BW108" s="13"/>
      <c r="BX108" s="35"/>
      <c r="BY108" s="13"/>
      <c r="BZ108" s="35"/>
      <c r="CA108" s="43"/>
    </row>
    <row r="109">
      <c r="A109" s="1" t="s">
        <v>841</v>
      </c>
      <c r="B109" s="3"/>
      <c r="C109" s="3" t="s">
        <v>842</v>
      </c>
      <c r="D109" s="12" t="s">
        <v>613</v>
      </c>
      <c r="E109" s="12" t="s">
        <v>805</v>
      </c>
      <c r="F109" s="3" t="s">
        <v>842</v>
      </c>
      <c r="G109" s="2" t="s">
        <v>103</v>
      </c>
      <c r="H109" s="2" t="s">
        <v>843</v>
      </c>
      <c r="I109" s="87" t="s">
        <v>844</v>
      </c>
      <c r="J109" s="2" t="s">
        <v>832</v>
      </c>
      <c r="K109" s="2"/>
      <c r="L109" s="2" t="s">
        <v>214</v>
      </c>
      <c r="M109" s="2" t="s">
        <v>296</v>
      </c>
      <c r="N109" s="28">
        <v>465105.0</v>
      </c>
      <c r="O109" s="13" t="str">
        <f t="shared" si="14"/>
        <v>Biopartner 465105</v>
      </c>
      <c r="P109" s="13" t="s">
        <v>84</v>
      </c>
      <c r="Q109" s="29">
        <v>2.23</v>
      </c>
      <c r="R109" s="71"/>
      <c r="S109" s="31">
        <f t="shared" si="71"/>
        <v>2.453</v>
      </c>
      <c r="T109" s="71">
        <f t="shared" si="39"/>
        <v>2.514325</v>
      </c>
      <c r="U109" s="49">
        <f t="shared" si="40"/>
        <v>2.514325</v>
      </c>
      <c r="V109" s="49">
        <v>3.75</v>
      </c>
      <c r="W109" s="49">
        <f t="shared" ref="W109:W135" si="76">U109-V109</f>
        <v>-1.235675</v>
      </c>
      <c r="X109" s="90" t="s">
        <v>845</v>
      </c>
      <c r="Y109" s="13" t="s">
        <v>846</v>
      </c>
      <c r="Z109" s="34" t="str">
        <f>CONCATENATE('Alle Produkte - Gesamtsortiment'!A109, " ", 'Alle Produkte - Gesamtsortiment'!C109)</f>
        <v>K20 Oregano</v>
      </c>
      <c r="AA109" s="35" t="s">
        <v>86</v>
      </c>
      <c r="AB109" s="12" t="s">
        <v>847</v>
      </c>
      <c r="AC109" s="26" t="str">
        <f t="shared" si="16"/>
        <v>https://webshop.quartier-depot.ch/wp-content/uploads/quartier-produkt-105.png</v>
      </c>
      <c r="AD109" s="13" t="str">
        <f t="shared" si="17"/>
        <v>Oregano wird von Sonnentor produziert und von Biopartner geliefert. Es kommt aus Deutschland und trägt EU-Bio Zertifizierung</v>
      </c>
      <c r="AE109" s="54">
        <v>0.95</v>
      </c>
      <c r="AF109" s="54">
        <f t="shared" ref="AF109:AF134" si="77">U109-AE109</f>
        <v>1.564325</v>
      </c>
      <c r="AG109" s="55">
        <f t="shared" ref="AG109:AG134" si="78">U109/AE109</f>
        <v>2.646657895</v>
      </c>
      <c r="AH109" s="54"/>
      <c r="AI109" s="54"/>
      <c r="AJ109" s="55"/>
      <c r="AK109" s="56"/>
      <c r="AL109" s="92">
        <v>10.0</v>
      </c>
      <c r="AM109" s="3"/>
      <c r="AN109" s="21"/>
      <c r="AO109" s="3"/>
      <c r="AP109" s="21"/>
      <c r="AQ109" s="3"/>
      <c r="AR109" s="21"/>
      <c r="AS109" s="3"/>
      <c r="AT109" s="21"/>
      <c r="AU109" s="3"/>
      <c r="AV109" s="21"/>
      <c r="AX109" s="58">
        <v>12.0</v>
      </c>
      <c r="AY109" s="3"/>
      <c r="AZ109" s="21"/>
      <c r="BA109" s="3"/>
      <c r="BB109" s="21"/>
      <c r="BC109" s="3"/>
      <c r="BD109" s="21"/>
      <c r="BE109" s="20"/>
      <c r="BF109" s="21"/>
      <c r="BG109" s="20"/>
      <c r="BH109" s="21"/>
      <c r="BI109" s="41"/>
      <c r="BJ109" s="20"/>
      <c r="BK109" s="21"/>
      <c r="BL109" s="20"/>
      <c r="BM109" s="21"/>
      <c r="BN109" s="20"/>
      <c r="BO109" s="21"/>
      <c r="BP109" s="20"/>
      <c r="BQ109" s="42"/>
      <c r="BR109" s="42">
        <f t="shared" si="7"/>
        <v>22</v>
      </c>
      <c r="BS109" s="13">
        <v>8.0</v>
      </c>
      <c r="BT109" s="35">
        <f t="shared" ref="BT109:BT199" si="79">BS109+BN109</f>
        <v>8</v>
      </c>
      <c r="BU109" s="13">
        <v>3.0</v>
      </c>
      <c r="BV109" s="35" t="s">
        <v>167</v>
      </c>
      <c r="BW109" s="13">
        <v>8.0</v>
      </c>
      <c r="BX109" s="35">
        <v>11.0</v>
      </c>
      <c r="BY109" s="13">
        <f t="shared" ref="BY109:BY136" si="80">BR109-BW109</f>
        <v>14</v>
      </c>
      <c r="BZ109" s="35">
        <f t="shared" ref="BZ109:BZ136" si="81">BX109-BY109</f>
        <v>-3</v>
      </c>
      <c r="CA109" s="43">
        <f t="shared" ref="CA109:CA136" si="82">BZ109*U109</f>
        <v>-7.542975</v>
      </c>
    </row>
    <row r="110">
      <c r="A110" s="1" t="s">
        <v>848</v>
      </c>
      <c r="B110" s="3"/>
      <c r="C110" s="2" t="s">
        <v>849</v>
      </c>
      <c r="D110" s="12" t="s">
        <v>613</v>
      </c>
      <c r="E110" s="12" t="s">
        <v>805</v>
      </c>
      <c r="F110" s="3" t="s">
        <v>850</v>
      </c>
      <c r="G110" s="2" t="s">
        <v>741</v>
      </c>
      <c r="H110" s="2" t="s">
        <v>843</v>
      </c>
      <c r="I110" s="87" t="s">
        <v>844</v>
      </c>
      <c r="J110" s="2" t="s">
        <v>851</v>
      </c>
      <c r="K110" s="2"/>
      <c r="L110" s="2" t="s">
        <v>214</v>
      </c>
      <c r="M110" s="2" t="s">
        <v>296</v>
      </c>
      <c r="N110" s="28" t="s">
        <v>852</v>
      </c>
      <c r="O110" s="13" t="str">
        <f t="shared" si="14"/>
        <v>Mahler &amp; Co SO_00317</v>
      </c>
      <c r="P110" s="13" t="s">
        <v>84</v>
      </c>
      <c r="Q110" s="31">
        <v>3.22</v>
      </c>
      <c r="R110" s="31"/>
      <c r="S110" s="31">
        <f t="shared" si="71"/>
        <v>3.542</v>
      </c>
      <c r="T110" s="71">
        <f t="shared" si="39"/>
        <v>3.63055</v>
      </c>
      <c r="U110" s="49">
        <f t="shared" si="40"/>
        <v>3.63055</v>
      </c>
      <c r="V110" s="9">
        <v>3.75</v>
      </c>
      <c r="W110" s="9">
        <f t="shared" si="76"/>
        <v>-0.11945</v>
      </c>
      <c r="X110" s="90" t="s">
        <v>853</v>
      </c>
      <c r="Y110" s="13" t="s">
        <v>854</v>
      </c>
      <c r="Z110" s="34" t="str">
        <f>CONCATENATE('Alle Produkte - Gesamtsortiment'!A110, " ", 'Alle Produkte - Gesamtsortiment'!C110)</f>
        <v>K21 Basilikum</v>
      </c>
      <c r="AA110" s="35" t="s">
        <v>86</v>
      </c>
      <c r="AB110" s="12" t="s">
        <v>855</v>
      </c>
      <c r="AC110" s="26" t="str">
        <f t="shared" si="16"/>
        <v>https://webshop.quartier-depot.ch/wp-content/uploads/quartier-produkt-106.png</v>
      </c>
      <c r="AD110" s="13" t="str">
        <f t="shared" si="17"/>
        <v>Basilikum wird von Sonnentor produziert und von Mahler &amp; Co geliefert. Es kommt aus Deutschland und trägt EU-Bio Zertifizierung</v>
      </c>
      <c r="AE110" s="54">
        <v>0.9</v>
      </c>
      <c r="AF110" s="54">
        <f t="shared" si="77"/>
        <v>2.73055</v>
      </c>
      <c r="AG110" s="55">
        <f t="shared" si="78"/>
        <v>4.033944444</v>
      </c>
      <c r="AH110" s="54"/>
      <c r="AI110" s="54"/>
      <c r="AJ110" s="55"/>
      <c r="AK110" s="117"/>
      <c r="AL110" s="92">
        <v>10.0</v>
      </c>
      <c r="AM110" s="89"/>
      <c r="AN110" s="118"/>
      <c r="AO110" s="89"/>
      <c r="AP110" s="118"/>
      <c r="AQ110" s="89"/>
      <c r="AR110" s="118"/>
      <c r="AS110" s="89"/>
      <c r="AT110" s="118"/>
      <c r="AU110" s="89"/>
      <c r="AV110" s="118"/>
      <c r="AX110" s="21"/>
      <c r="AY110" s="89"/>
      <c r="AZ110" s="118"/>
      <c r="BA110" s="89"/>
      <c r="BB110" s="118"/>
      <c r="BC110" s="89"/>
      <c r="BD110" s="118"/>
      <c r="BE110" s="20"/>
      <c r="BF110" s="21"/>
      <c r="BG110" s="20"/>
      <c r="BH110" s="21"/>
      <c r="BI110" s="41"/>
      <c r="BJ110" s="20"/>
      <c r="BK110" s="21"/>
      <c r="BL110" s="20"/>
      <c r="BM110" s="21"/>
      <c r="BN110" s="20"/>
      <c r="BO110" s="21"/>
      <c r="BP110" s="20"/>
      <c r="BQ110" s="42"/>
      <c r="BR110" s="42">
        <f t="shared" si="7"/>
        <v>10</v>
      </c>
      <c r="BS110" s="13">
        <v>7.0</v>
      </c>
      <c r="BT110" s="35">
        <f t="shared" si="79"/>
        <v>7</v>
      </c>
      <c r="BU110" s="13">
        <v>3.0</v>
      </c>
      <c r="BV110" s="35" t="s">
        <v>167</v>
      </c>
      <c r="BW110" s="13">
        <v>3.0</v>
      </c>
      <c r="BX110" s="35">
        <v>7.0</v>
      </c>
      <c r="BY110" s="13">
        <f t="shared" si="80"/>
        <v>7</v>
      </c>
      <c r="BZ110" s="35">
        <f t="shared" si="81"/>
        <v>0</v>
      </c>
      <c r="CA110" s="43">
        <f t="shared" si="82"/>
        <v>0</v>
      </c>
    </row>
    <row r="111">
      <c r="A111" s="1" t="s">
        <v>856</v>
      </c>
      <c r="B111" s="2"/>
      <c r="C111" s="2" t="s">
        <v>857</v>
      </c>
      <c r="D111" s="12" t="s">
        <v>613</v>
      </c>
      <c r="E111" s="12" t="s">
        <v>805</v>
      </c>
      <c r="F111" s="3" t="s">
        <v>858</v>
      </c>
      <c r="G111" s="2" t="s">
        <v>741</v>
      </c>
      <c r="H111" s="2" t="s">
        <v>843</v>
      </c>
      <c r="I111" s="87" t="s">
        <v>844</v>
      </c>
      <c r="J111" s="2" t="s">
        <v>859</v>
      </c>
      <c r="K111" s="2"/>
      <c r="L111" s="2" t="s">
        <v>860</v>
      </c>
      <c r="M111" s="2" t="s">
        <v>296</v>
      </c>
      <c r="N111" s="28" t="s">
        <v>861</v>
      </c>
      <c r="O111" s="13" t="str">
        <f t="shared" si="14"/>
        <v>Mahler &amp; Co SO_07734</v>
      </c>
      <c r="P111" s="13" t="s">
        <v>84</v>
      </c>
      <c r="Q111" s="29">
        <v>3.22</v>
      </c>
      <c r="R111" s="71"/>
      <c r="S111" s="31">
        <f t="shared" si="71"/>
        <v>3.542</v>
      </c>
      <c r="T111" s="71">
        <f t="shared" si="39"/>
        <v>3.63055</v>
      </c>
      <c r="U111" s="49">
        <f t="shared" si="40"/>
        <v>3.63055</v>
      </c>
      <c r="V111" s="9">
        <v>3.75</v>
      </c>
      <c r="W111" s="9">
        <f t="shared" si="76"/>
        <v>-0.11945</v>
      </c>
      <c r="X111" s="90" t="s">
        <v>862</v>
      </c>
      <c r="Y111" s="13" t="s">
        <v>863</v>
      </c>
      <c r="Z111" s="34" t="str">
        <f>CONCATENATE('Alle Produkte - Gesamtsortiment'!A111, " ", 'Alle Produkte - Gesamtsortiment'!C111)</f>
        <v>K22 Cassia Zimt</v>
      </c>
      <c r="AA111" s="35" t="s">
        <v>86</v>
      </c>
      <c r="AB111" s="12" t="s">
        <v>864</v>
      </c>
      <c r="AC111" s="26" t="str">
        <f t="shared" si="16"/>
        <v>https://webshop.quartier-depot.ch/wp-content/uploads/quartier-produkt-107.png</v>
      </c>
      <c r="AD111" s="13" t="str">
        <f t="shared" si="17"/>
        <v>Cassia Zimt wird von Sonnentor produziert und von Mahler &amp; Co geliefert. Es kommt aus Österreich und trägt EU-Bio Zertifizierung</v>
      </c>
      <c r="AE111" s="54">
        <v>3.0</v>
      </c>
      <c r="AF111" s="54">
        <f t="shared" si="77"/>
        <v>0.63055</v>
      </c>
      <c r="AG111" s="55">
        <f t="shared" si="78"/>
        <v>1.210183333</v>
      </c>
      <c r="AH111" s="54"/>
      <c r="AI111" s="54"/>
      <c r="AJ111" s="55"/>
      <c r="AK111" s="56"/>
      <c r="AL111" s="92">
        <v>10.0</v>
      </c>
      <c r="AM111" s="3"/>
      <c r="AN111" s="21"/>
      <c r="AO111" s="3"/>
      <c r="AP111" s="21"/>
      <c r="AQ111" s="3"/>
      <c r="AR111" s="21"/>
      <c r="AS111" s="3"/>
      <c r="AT111" s="21"/>
      <c r="AU111" s="3"/>
      <c r="AV111" s="21"/>
      <c r="AX111" s="21"/>
      <c r="AY111" s="3"/>
      <c r="AZ111" s="21"/>
      <c r="BA111" s="3"/>
      <c r="BB111" s="21"/>
      <c r="BC111" s="3"/>
      <c r="BD111" s="21"/>
      <c r="BE111" s="20"/>
      <c r="BF111" s="21"/>
      <c r="BG111" s="20"/>
      <c r="BH111" s="21"/>
      <c r="BI111" s="41"/>
      <c r="BJ111" s="20"/>
      <c r="BK111" s="21"/>
      <c r="BL111" s="20"/>
      <c r="BM111" s="21"/>
      <c r="BN111" s="20"/>
      <c r="BO111" s="21"/>
      <c r="BP111" s="20"/>
      <c r="BQ111" s="42"/>
      <c r="BR111" s="42">
        <f t="shared" si="7"/>
        <v>10</v>
      </c>
      <c r="BS111" s="13">
        <v>7.0</v>
      </c>
      <c r="BT111" s="35">
        <f t="shared" si="79"/>
        <v>7</v>
      </c>
      <c r="BU111" s="13">
        <v>3.0</v>
      </c>
      <c r="BV111" s="35" t="s">
        <v>167</v>
      </c>
      <c r="BW111" s="13">
        <v>1.0</v>
      </c>
      <c r="BX111" s="35">
        <v>9.0</v>
      </c>
      <c r="BY111" s="13">
        <f t="shared" si="80"/>
        <v>9</v>
      </c>
      <c r="BZ111" s="35">
        <f t="shared" si="81"/>
        <v>0</v>
      </c>
      <c r="CA111" s="43">
        <f t="shared" si="82"/>
        <v>0</v>
      </c>
    </row>
    <row r="112">
      <c r="A112" s="1" t="s">
        <v>865</v>
      </c>
      <c r="B112" s="3"/>
      <c r="C112" s="3" t="s">
        <v>866</v>
      </c>
      <c r="D112" s="12" t="s">
        <v>613</v>
      </c>
      <c r="E112" s="12" t="s">
        <v>805</v>
      </c>
      <c r="F112" s="3" t="s">
        <v>866</v>
      </c>
      <c r="G112" s="2" t="s">
        <v>741</v>
      </c>
      <c r="H112" s="2" t="s">
        <v>843</v>
      </c>
      <c r="I112" s="87" t="s">
        <v>844</v>
      </c>
      <c r="J112" s="2" t="s">
        <v>859</v>
      </c>
      <c r="K112" s="2"/>
      <c r="L112" s="2" t="s">
        <v>214</v>
      </c>
      <c r="M112" s="2" t="s">
        <v>296</v>
      </c>
      <c r="N112" s="28" t="s">
        <v>867</v>
      </c>
      <c r="O112" s="13" t="str">
        <f t="shared" si="14"/>
        <v>Mahler &amp; Co SO_00327</v>
      </c>
      <c r="P112" s="13" t="s">
        <v>84</v>
      </c>
      <c r="Q112" s="29">
        <v>3.22</v>
      </c>
      <c r="R112" s="71"/>
      <c r="S112" s="31">
        <f t="shared" si="71"/>
        <v>3.542</v>
      </c>
      <c r="T112" s="71">
        <f t="shared" si="39"/>
        <v>3.63055</v>
      </c>
      <c r="U112" s="49">
        <f t="shared" si="40"/>
        <v>3.63055</v>
      </c>
      <c r="V112" s="49">
        <v>3.75</v>
      </c>
      <c r="W112" s="49">
        <f t="shared" si="76"/>
        <v>-0.11945</v>
      </c>
      <c r="X112" s="90" t="s">
        <v>845</v>
      </c>
      <c r="Y112" s="13" t="s">
        <v>868</v>
      </c>
      <c r="Z112" s="34" t="str">
        <f>CONCATENATE('Alle Produkte - Gesamtsortiment'!A112, " ", 'Alle Produkte - Gesamtsortiment'!C112)</f>
        <v>K23 Paprika edelsüss</v>
      </c>
      <c r="AA112" s="35" t="s">
        <v>86</v>
      </c>
      <c r="AB112" s="12" t="s">
        <v>869</v>
      </c>
      <c r="AC112" s="26" t="str">
        <f t="shared" si="16"/>
        <v>https://webshop.quartier-depot.ch/wp-content/uploads/quartier-produkt-108.png</v>
      </c>
      <c r="AD112" s="13" t="str">
        <f t="shared" si="17"/>
        <v>Paprika edelsüss wird von Sonnentor produziert und von Mahler &amp; Co geliefert. Es kommt aus Deutschland und trägt EU-Bio Zertifizierung</v>
      </c>
      <c r="AE112" s="54">
        <v>2.4</v>
      </c>
      <c r="AF112" s="54">
        <f t="shared" si="77"/>
        <v>1.23055</v>
      </c>
      <c r="AG112" s="55">
        <f t="shared" si="78"/>
        <v>1.512729167</v>
      </c>
      <c r="AH112" s="54"/>
      <c r="AI112" s="54"/>
      <c r="AJ112" s="55"/>
      <c r="AK112" s="56"/>
      <c r="AL112" s="58">
        <v>5.0</v>
      </c>
      <c r="AM112" s="3"/>
      <c r="AN112" s="21"/>
      <c r="AO112" s="3"/>
      <c r="AP112" s="21"/>
      <c r="AQ112" s="3"/>
      <c r="AR112" s="21"/>
      <c r="AS112" s="3"/>
      <c r="AT112" s="21"/>
      <c r="AU112" s="3"/>
      <c r="AV112" s="21"/>
      <c r="AX112" s="21"/>
      <c r="AY112" s="3"/>
      <c r="AZ112" s="21"/>
      <c r="BA112" s="3"/>
      <c r="BB112" s="21"/>
      <c r="BC112" s="3"/>
      <c r="BD112" s="21"/>
      <c r="BE112" s="20"/>
      <c r="BF112" s="21"/>
      <c r="BG112" s="20"/>
      <c r="BH112" s="21">
        <v>6.0</v>
      </c>
      <c r="BI112" s="41"/>
      <c r="BJ112" s="20"/>
      <c r="BK112" s="21"/>
      <c r="BL112" s="20"/>
      <c r="BM112" s="21"/>
      <c r="BN112" s="20"/>
      <c r="BO112" s="21"/>
      <c r="BP112" s="20"/>
      <c r="BQ112" s="42"/>
      <c r="BR112" s="42">
        <f t="shared" si="7"/>
        <v>11</v>
      </c>
      <c r="BS112" s="13">
        <v>5.0</v>
      </c>
      <c r="BT112" s="35">
        <f t="shared" si="79"/>
        <v>5</v>
      </c>
      <c r="BU112" s="13">
        <v>3.0</v>
      </c>
      <c r="BV112" s="35" t="s">
        <v>167</v>
      </c>
      <c r="BW112" s="13">
        <v>1.0</v>
      </c>
      <c r="BX112" s="35">
        <v>4.0</v>
      </c>
      <c r="BY112" s="13">
        <f t="shared" si="80"/>
        <v>10</v>
      </c>
      <c r="BZ112" s="35">
        <f t="shared" si="81"/>
        <v>-6</v>
      </c>
      <c r="CA112" s="43">
        <f t="shared" si="82"/>
        <v>-21.7833</v>
      </c>
    </row>
    <row r="113">
      <c r="A113" s="1" t="s">
        <v>870</v>
      </c>
      <c r="B113" s="2"/>
      <c r="C113" s="2" t="s">
        <v>871</v>
      </c>
      <c r="D113" s="12" t="s">
        <v>613</v>
      </c>
      <c r="E113" s="12" t="s">
        <v>805</v>
      </c>
      <c r="F113" s="3" t="s">
        <v>872</v>
      </c>
      <c r="G113" s="2" t="s">
        <v>741</v>
      </c>
      <c r="H113" s="2" t="s">
        <v>843</v>
      </c>
      <c r="I113" s="87" t="s">
        <v>844</v>
      </c>
      <c r="J113" s="2" t="s">
        <v>873</v>
      </c>
      <c r="K113" s="2"/>
      <c r="L113" s="2" t="s">
        <v>214</v>
      </c>
      <c r="M113" s="2" t="s">
        <v>296</v>
      </c>
      <c r="N113" s="28" t="s">
        <v>874</v>
      </c>
      <c r="O113" s="13" t="str">
        <f t="shared" si="14"/>
        <v>Mahler &amp; Co SO_00316</v>
      </c>
      <c r="P113" s="13" t="s">
        <v>84</v>
      </c>
      <c r="Q113" s="31">
        <v>3.22</v>
      </c>
      <c r="R113" s="31"/>
      <c r="S113" s="31">
        <f t="shared" si="71"/>
        <v>3.542</v>
      </c>
      <c r="T113" s="71">
        <f t="shared" si="39"/>
        <v>3.63055</v>
      </c>
      <c r="U113" s="49">
        <f t="shared" si="40"/>
        <v>3.63055</v>
      </c>
      <c r="V113" s="9">
        <v>3.75</v>
      </c>
      <c r="W113" s="9">
        <f t="shared" si="76"/>
        <v>-0.11945</v>
      </c>
      <c r="X113" s="90" t="s">
        <v>845</v>
      </c>
      <c r="Y113" s="13" t="s">
        <v>875</v>
      </c>
      <c r="Z113" s="34" t="str">
        <f>CONCATENATE('Alle Produkte - Gesamtsortiment'!A113, " ", 'Alle Produkte - Gesamtsortiment'!C113)</f>
        <v>K24 Rosmarin</v>
      </c>
      <c r="AA113" s="35" t="s">
        <v>86</v>
      </c>
      <c r="AB113" s="12" t="s">
        <v>876</v>
      </c>
      <c r="AC113" s="26" t="str">
        <f t="shared" si="16"/>
        <v>https://webshop.quartier-depot.ch/wp-content/uploads/quartier-produkt-109.png</v>
      </c>
      <c r="AD113" s="13" t="str">
        <f t="shared" si="17"/>
        <v>Rosmarin wird von Sonnentor produziert und von Mahler &amp; Co geliefert. Es kommt aus Deutschland und trägt EU-Bio Zertifizierung</v>
      </c>
      <c r="AE113" s="54">
        <v>2.5</v>
      </c>
      <c r="AF113" s="54">
        <f t="shared" si="77"/>
        <v>1.13055</v>
      </c>
      <c r="AG113" s="55">
        <f t="shared" si="78"/>
        <v>1.45222</v>
      </c>
      <c r="AH113" s="54"/>
      <c r="AI113" s="54"/>
      <c r="AJ113" s="55"/>
      <c r="AK113" s="56"/>
      <c r="AL113" s="92">
        <v>10.0</v>
      </c>
      <c r="AM113" s="3"/>
      <c r="AN113" s="21"/>
      <c r="AO113" s="3"/>
      <c r="AP113" s="21"/>
      <c r="AQ113" s="3"/>
      <c r="AR113" s="21"/>
      <c r="AS113" s="3"/>
      <c r="AT113" s="21"/>
      <c r="AU113" s="3"/>
      <c r="AV113" s="21"/>
      <c r="AX113" s="21"/>
      <c r="AY113" s="3"/>
      <c r="AZ113" s="21"/>
      <c r="BA113" s="3"/>
      <c r="BB113" s="21"/>
      <c r="BC113" s="3"/>
      <c r="BD113" s="21"/>
      <c r="BE113" s="20"/>
      <c r="BF113" s="21"/>
      <c r="BG113" s="20"/>
      <c r="BH113" s="21"/>
      <c r="BI113" s="41"/>
      <c r="BJ113" s="20"/>
      <c r="BK113" s="21"/>
      <c r="BL113" s="20"/>
      <c r="BM113" s="21"/>
      <c r="BN113" s="20"/>
      <c r="BO113" s="21"/>
      <c r="BP113" s="20"/>
      <c r="BQ113" s="42"/>
      <c r="BR113" s="42">
        <f t="shared" si="7"/>
        <v>10</v>
      </c>
      <c r="BS113" s="13">
        <v>10.0</v>
      </c>
      <c r="BT113" s="35">
        <f t="shared" si="79"/>
        <v>10</v>
      </c>
      <c r="BU113" s="13">
        <v>3.0</v>
      </c>
      <c r="BV113" s="35" t="s">
        <v>167</v>
      </c>
      <c r="BW113" s="13">
        <v>0.0</v>
      </c>
      <c r="BX113" s="35">
        <v>10.0</v>
      </c>
      <c r="BY113" s="13">
        <f t="shared" si="80"/>
        <v>10</v>
      </c>
      <c r="BZ113" s="35">
        <f t="shared" si="81"/>
        <v>0</v>
      </c>
      <c r="CA113" s="43">
        <f t="shared" si="82"/>
        <v>0</v>
      </c>
    </row>
    <row r="114">
      <c r="A114" s="114" t="s">
        <v>877</v>
      </c>
      <c r="B114" s="3"/>
      <c r="C114" s="3" t="s">
        <v>878</v>
      </c>
      <c r="D114" s="12" t="s">
        <v>613</v>
      </c>
      <c r="E114" s="12" t="s">
        <v>805</v>
      </c>
      <c r="F114" s="3" t="s">
        <v>878</v>
      </c>
      <c r="G114" s="2" t="s">
        <v>741</v>
      </c>
      <c r="H114" s="2" t="s">
        <v>843</v>
      </c>
      <c r="I114" s="87" t="s">
        <v>844</v>
      </c>
      <c r="J114" s="2" t="s">
        <v>879</v>
      </c>
      <c r="K114" s="2"/>
      <c r="L114" s="2" t="s">
        <v>214</v>
      </c>
      <c r="M114" s="2" t="s">
        <v>296</v>
      </c>
      <c r="N114" s="28" t="s">
        <v>880</v>
      </c>
      <c r="O114" s="13" t="str">
        <f t="shared" si="14"/>
        <v>Mahler &amp; Co SO_00335</v>
      </c>
      <c r="P114" s="13" t="s">
        <v>84</v>
      </c>
      <c r="Q114" s="29">
        <v>3.22</v>
      </c>
      <c r="R114" s="71"/>
      <c r="S114" s="31">
        <f t="shared" si="71"/>
        <v>3.542</v>
      </c>
      <c r="T114" s="71">
        <f t="shared" si="39"/>
        <v>3.63055</v>
      </c>
      <c r="U114" s="49">
        <f t="shared" si="40"/>
        <v>3.63055</v>
      </c>
      <c r="V114" s="49">
        <v>3.75</v>
      </c>
      <c r="W114" s="49">
        <f t="shared" si="76"/>
        <v>-0.11945</v>
      </c>
      <c r="X114" s="90" t="s">
        <v>853</v>
      </c>
      <c r="Y114" s="13" t="s">
        <v>881</v>
      </c>
      <c r="Z114" s="34" t="str">
        <f>CONCATENATE('Alle Produkte - Gesamtsortiment'!A114, " ", 'Alle Produkte - Gesamtsortiment'!C114)</f>
        <v>K25 Lorbeerblätter</v>
      </c>
      <c r="AA114" s="35" t="s">
        <v>86</v>
      </c>
      <c r="AB114" s="12" t="s">
        <v>882</v>
      </c>
      <c r="AC114" s="26" t="str">
        <f t="shared" si="16"/>
        <v>https://webshop.quartier-depot.ch/wp-content/uploads/quartier-produkt-110.png</v>
      </c>
      <c r="AD114" s="13" t="str">
        <f t="shared" si="17"/>
        <v>Lorbeerblätter wird von Sonnentor produziert und von Mahler &amp; Co geliefert. Es kommt aus Deutschland und trägt EU-Bio Zertifizierung</v>
      </c>
      <c r="AE114" s="54">
        <v>0.9</v>
      </c>
      <c r="AF114" s="54">
        <f t="shared" si="77"/>
        <v>2.73055</v>
      </c>
      <c r="AG114" s="55">
        <f t="shared" si="78"/>
        <v>4.033944444</v>
      </c>
      <c r="AH114" s="54"/>
      <c r="AI114" s="54"/>
      <c r="AJ114" s="55"/>
      <c r="AK114" s="56"/>
      <c r="AL114" s="92">
        <v>10.0</v>
      </c>
      <c r="AM114" s="3"/>
      <c r="AN114" s="21"/>
      <c r="AO114" s="3"/>
      <c r="AP114" s="21"/>
      <c r="AQ114" s="3"/>
      <c r="AR114" s="21"/>
      <c r="AS114" s="3"/>
      <c r="AT114" s="21"/>
      <c r="AU114" s="3"/>
      <c r="AV114" s="21"/>
      <c r="AX114" s="21"/>
      <c r="AY114" s="3"/>
      <c r="AZ114" s="21"/>
      <c r="BA114" s="3"/>
      <c r="BB114" s="21"/>
      <c r="BC114" s="3"/>
      <c r="BD114" s="21"/>
      <c r="BE114" s="20"/>
      <c r="BF114" s="21"/>
      <c r="BG114" s="20"/>
      <c r="BH114" s="21"/>
      <c r="BI114" s="41"/>
      <c r="BJ114" s="20"/>
      <c r="BK114" s="21"/>
      <c r="BL114" s="20"/>
      <c r="BM114" s="21"/>
      <c r="BN114" s="20"/>
      <c r="BO114" s="21"/>
      <c r="BP114" s="20"/>
      <c r="BQ114" s="42"/>
      <c r="BR114" s="42">
        <f t="shared" si="7"/>
        <v>10</v>
      </c>
      <c r="BS114" s="13">
        <v>10.0</v>
      </c>
      <c r="BT114" s="35">
        <f t="shared" si="79"/>
        <v>10</v>
      </c>
      <c r="BU114" s="13">
        <v>3.0</v>
      </c>
      <c r="BV114" s="35" t="s">
        <v>167</v>
      </c>
      <c r="BW114" s="13">
        <v>3.0</v>
      </c>
      <c r="BX114" s="35">
        <v>11.0</v>
      </c>
      <c r="BY114" s="13">
        <f t="shared" si="80"/>
        <v>7</v>
      </c>
      <c r="BZ114" s="35">
        <f t="shared" si="81"/>
        <v>4</v>
      </c>
      <c r="CA114" s="43">
        <f t="shared" si="82"/>
        <v>14.5222</v>
      </c>
    </row>
    <row r="115">
      <c r="A115" s="114" t="s">
        <v>883</v>
      </c>
      <c r="B115" s="2"/>
      <c r="C115" s="2" t="s">
        <v>884</v>
      </c>
      <c r="D115" s="12" t="s">
        <v>613</v>
      </c>
      <c r="E115" s="12" t="s">
        <v>805</v>
      </c>
      <c r="F115" s="3" t="s">
        <v>885</v>
      </c>
      <c r="G115" s="2" t="s">
        <v>741</v>
      </c>
      <c r="H115" s="2" t="s">
        <v>843</v>
      </c>
      <c r="I115" s="87" t="s">
        <v>844</v>
      </c>
      <c r="J115" s="2" t="s">
        <v>886</v>
      </c>
      <c r="K115" s="2"/>
      <c r="L115" s="2" t="s">
        <v>214</v>
      </c>
      <c r="M115" s="2" t="s">
        <v>296</v>
      </c>
      <c r="N115" s="28">
        <v>331048.0</v>
      </c>
      <c r="O115" s="13" t="str">
        <f t="shared" si="14"/>
        <v>Mahler &amp; Co 331048</v>
      </c>
      <c r="P115" s="13" t="s">
        <v>84</v>
      </c>
      <c r="Q115" s="29">
        <v>2.73</v>
      </c>
      <c r="R115" s="71"/>
      <c r="S115" s="31">
        <f t="shared" si="71"/>
        <v>3.003</v>
      </c>
      <c r="T115" s="71">
        <f t="shared" si="39"/>
        <v>3.078075</v>
      </c>
      <c r="U115" s="49">
        <f t="shared" si="40"/>
        <v>3.078075</v>
      </c>
      <c r="V115" s="9">
        <v>3.75</v>
      </c>
      <c r="W115" s="9">
        <f t="shared" si="76"/>
        <v>-0.671925</v>
      </c>
      <c r="X115" s="90" t="s">
        <v>862</v>
      </c>
      <c r="Y115" s="13" t="s">
        <v>887</v>
      </c>
      <c r="Z115" s="34" t="str">
        <f>CONCATENATE('Alle Produkte - Gesamtsortiment'!A115, " ", 'Alle Produkte - Gesamtsortiment'!C115)</f>
        <v>K26 Schwarzer Pfeffer ganz</v>
      </c>
      <c r="AA115" s="35" t="s">
        <v>86</v>
      </c>
      <c r="AB115" s="12" t="s">
        <v>888</v>
      </c>
      <c r="AC115" s="26" t="str">
        <f t="shared" si="16"/>
        <v>https://webshop.quartier-depot.ch/wp-content/uploads/quartier-produkt-111.png</v>
      </c>
      <c r="AD115" s="13" t="str">
        <f t="shared" si="17"/>
        <v>Schwarzer Pfeffer ganz wird von Sonnentor produziert und von Mahler &amp; Co geliefert. Es kommt aus Deutschland und trägt EU-Bio Zertifizierung</v>
      </c>
      <c r="AE115" s="54">
        <v>1.45</v>
      </c>
      <c r="AF115" s="54">
        <f t="shared" si="77"/>
        <v>1.628075</v>
      </c>
      <c r="AG115" s="55">
        <f t="shared" si="78"/>
        <v>2.122810345</v>
      </c>
      <c r="AH115" s="54"/>
      <c r="AI115" s="54"/>
      <c r="AJ115" s="55"/>
      <c r="AK115" s="56"/>
      <c r="AL115" s="92">
        <v>10.0</v>
      </c>
      <c r="AM115" s="3"/>
      <c r="AN115" s="21"/>
      <c r="AO115" s="3"/>
      <c r="AP115" s="21"/>
      <c r="AQ115" s="3"/>
      <c r="AR115" s="21"/>
      <c r="AS115" s="3"/>
      <c r="AT115" s="21"/>
      <c r="AU115" s="3"/>
      <c r="AV115" s="21"/>
      <c r="AX115" s="21"/>
      <c r="AY115" s="3"/>
      <c r="AZ115" s="21"/>
      <c r="BA115" s="3"/>
      <c r="BB115" s="58">
        <v>12.0</v>
      </c>
      <c r="BC115" s="3"/>
      <c r="BD115" s="21"/>
      <c r="BE115" s="20"/>
      <c r="BF115" s="21"/>
      <c r="BG115" s="20"/>
      <c r="BH115" s="21"/>
      <c r="BI115" s="41"/>
      <c r="BJ115" s="20"/>
      <c r="BK115" s="21"/>
      <c r="BL115" s="20"/>
      <c r="BM115" s="21"/>
      <c r="BN115" s="20"/>
      <c r="BO115" s="21"/>
      <c r="BP115" s="20"/>
      <c r="BQ115" s="42"/>
      <c r="BR115" s="42">
        <f t="shared" si="7"/>
        <v>22</v>
      </c>
      <c r="BS115" s="13">
        <v>12.0</v>
      </c>
      <c r="BT115" s="35">
        <f t="shared" si="79"/>
        <v>12</v>
      </c>
      <c r="BU115" s="13">
        <v>3.0</v>
      </c>
      <c r="BV115" s="35" t="s">
        <v>167</v>
      </c>
      <c r="BW115" s="13">
        <v>10.0</v>
      </c>
      <c r="BX115" s="35">
        <v>12.0</v>
      </c>
      <c r="BY115" s="13">
        <f t="shared" si="80"/>
        <v>12</v>
      </c>
      <c r="BZ115" s="35">
        <f t="shared" si="81"/>
        <v>0</v>
      </c>
      <c r="CA115" s="43">
        <f t="shared" si="82"/>
        <v>0</v>
      </c>
    </row>
    <row r="116">
      <c r="A116" s="114" t="s">
        <v>889</v>
      </c>
      <c r="B116" s="2"/>
      <c r="C116" s="2" t="s">
        <v>890</v>
      </c>
      <c r="D116" s="12" t="s">
        <v>613</v>
      </c>
      <c r="E116" s="12" t="s">
        <v>805</v>
      </c>
      <c r="F116" s="3" t="s">
        <v>891</v>
      </c>
      <c r="G116" s="2" t="s">
        <v>741</v>
      </c>
      <c r="H116" s="2" t="s">
        <v>843</v>
      </c>
      <c r="I116" s="87" t="s">
        <v>844</v>
      </c>
      <c r="J116" s="2" t="s">
        <v>886</v>
      </c>
      <c r="K116" s="2"/>
      <c r="L116" s="2" t="s">
        <v>214</v>
      </c>
      <c r="M116" s="2" t="s">
        <v>296</v>
      </c>
      <c r="N116" s="28" t="s">
        <v>892</v>
      </c>
      <c r="O116" s="13" t="str">
        <f t="shared" si="14"/>
        <v>Mahler &amp; Co SO_00339</v>
      </c>
      <c r="P116" s="13" t="s">
        <v>84</v>
      </c>
      <c r="Q116" s="29">
        <v>3.22</v>
      </c>
      <c r="R116" s="71"/>
      <c r="S116" s="31">
        <f t="shared" si="71"/>
        <v>3.542</v>
      </c>
      <c r="T116" s="71">
        <f t="shared" si="39"/>
        <v>3.63055</v>
      </c>
      <c r="U116" s="49">
        <f t="shared" si="40"/>
        <v>3.63055</v>
      </c>
      <c r="V116" s="9">
        <v>3.75</v>
      </c>
      <c r="W116" s="9">
        <f t="shared" si="76"/>
        <v>-0.11945</v>
      </c>
      <c r="X116" s="90" t="s">
        <v>893</v>
      </c>
      <c r="Y116" s="13" t="s">
        <v>894</v>
      </c>
      <c r="Z116" s="34" t="str">
        <f>CONCATENATE('Alle Produkte - Gesamtsortiment'!A116, " ", 'Alle Produkte - Gesamtsortiment'!C116)</f>
        <v>K27 Schwarzer Pfeffer gemahlen</v>
      </c>
      <c r="AA116" s="35" t="s">
        <v>86</v>
      </c>
      <c r="AB116" s="12" t="s">
        <v>895</v>
      </c>
      <c r="AC116" s="26" t="str">
        <f t="shared" si="16"/>
        <v>https://webshop.quartier-depot.ch/wp-content/uploads/quartier-produkt-112.png</v>
      </c>
      <c r="AD116" s="13" t="str">
        <f t="shared" si="17"/>
        <v>Schwarzer Pfeffer gemahlen wird von Sonnentor produziert und von Mahler &amp; Co geliefert. Es kommt aus Deutschland und trägt EU-Bio Zertifizierung</v>
      </c>
      <c r="AE116" s="54">
        <v>1.65</v>
      </c>
      <c r="AF116" s="54">
        <f t="shared" si="77"/>
        <v>1.98055</v>
      </c>
      <c r="AG116" s="55">
        <f t="shared" si="78"/>
        <v>2.200333333</v>
      </c>
      <c r="AH116" s="54"/>
      <c r="AI116" s="54"/>
      <c r="AJ116" s="55"/>
      <c r="AK116" s="56"/>
      <c r="AL116" s="92">
        <v>10.0</v>
      </c>
      <c r="AM116" s="3"/>
      <c r="AN116" s="21"/>
      <c r="AO116" s="3"/>
      <c r="AP116" s="21"/>
      <c r="AQ116" s="3"/>
      <c r="AR116" s="21"/>
      <c r="AS116" s="3"/>
      <c r="AT116" s="21"/>
      <c r="AU116" s="3"/>
      <c r="AV116" s="21"/>
      <c r="AX116" s="21"/>
      <c r="AY116" s="3"/>
      <c r="AZ116" s="21"/>
      <c r="BA116" s="3"/>
      <c r="BB116" s="21"/>
      <c r="BC116" s="3"/>
      <c r="BD116" s="21"/>
      <c r="BE116" s="20"/>
      <c r="BF116" s="21"/>
      <c r="BG116" s="20"/>
      <c r="BH116" s="21"/>
      <c r="BI116" s="41"/>
      <c r="BJ116" s="20"/>
      <c r="BK116" s="21"/>
      <c r="BL116" s="20"/>
      <c r="BM116" s="21"/>
      <c r="BN116" s="20"/>
      <c r="BO116" s="21"/>
      <c r="BP116" s="20"/>
      <c r="BQ116" s="42"/>
      <c r="BR116" s="42">
        <f t="shared" si="7"/>
        <v>10</v>
      </c>
      <c r="BS116" s="13">
        <v>10.0</v>
      </c>
      <c r="BT116" s="35">
        <f t="shared" si="79"/>
        <v>10</v>
      </c>
      <c r="BU116" s="13">
        <v>3.0</v>
      </c>
      <c r="BV116" s="35" t="s">
        <v>167</v>
      </c>
      <c r="BW116" s="13">
        <v>0.0</v>
      </c>
      <c r="BX116" s="35">
        <v>10.0</v>
      </c>
      <c r="BY116" s="13">
        <f t="shared" si="80"/>
        <v>10</v>
      </c>
      <c r="BZ116" s="35">
        <f t="shared" si="81"/>
        <v>0</v>
      </c>
      <c r="CA116" s="43">
        <f t="shared" si="82"/>
        <v>0</v>
      </c>
    </row>
    <row r="117">
      <c r="A117" s="1" t="s">
        <v>896</v>
      </c>
      <c r="B117" s="3"/>
      <c r="C117" s="3" t="s">
        <v>897</v>
      </c>
      <c r="D117" s="12" t="s">
        <v>613</v>
      </c>
      <c r="E117" s="12" t="s">
        <v>805</v>
      </c>
      <c r="F117" s="3" t="s">
        <v>897</v>
      </c>
      <c r="G117" s="2" t="s">
        <v>741</v>
      </c>
      <c r="H117" s="2" t="s">
        <v>843</v>
      </c>
      <c r="I117" s="87" t="s">
        <v>844</v>
      </c>
      <c r="J117" s="2" t="s">
        <v>873</v>
      </c>
      <c r="K117" s="2"/>
      <c r="L117" s="2" t="s">
        <v>214</v>
      </c>
      <c r="M117" s="2" t="s">
        <v>296</v>
      </c>
      <c r="N117" s="28" t="s">
        <v>898</v>
      </c>
      <c r="O117" s="13" t="str">
        <f t="shared" si="14"/>
        <v>Mahler &amp; Co SO_00337</v>
      </c>
      <c r="P117" s="13" t="s">
        <v>84</v>
      </c>
      <c r="Q117" s="29">
        <v>3.32</v>
      </c>
      <c r="R117" s="71"/>
      <c r="S117" s="31">
        <f t="shared" si="71"/>
        <v>3.652</v>
      </c>
      <c r="T117" s="71">
        <f t="shared" si="39"/>
        <v>3.7433</v>
      </c>
      <c r="U117" s="49">
        <f t="shared" si="40"/>
        <v>3.7433</v>
      </c>
      <c r="V117" s="49">
        <v>3.85</v>
      </c>
      <c r="W117" s="49">
        <f t="shared" si="76"/>
        <v>-0.1067</v>
      </c>
      <c r="X117" s="90" t="s">
        <v>853</v>
      </c>
      <c r="Y117" s="13" t="s">
        <v>899</v>
      </c>
      <c r="Z117" s="34" t="str">
        <f>CONCATENATE('Alle Produkte - Gesamtsortiment'!A117, " ", 'Alle Produkte - Gesamtsortiment'!C117)</f>
        <v>K28 Kräuter der Provence</v>
      </c>
      <c r="AA117" s="35" t="s">
        <v>86</v>
      </c>
      <c r="AB117" s="12" t="s">
        <v>900</v>
      </c>
      <c r="AC117" s="26" t="str">
        <f t="shared" si="16"/>
        <v>https://webshop.quartier-depot.ch/wp-content/uploads/quartier-produkt-113.png</v>
      </c>
      <c r="AD117" s="13" t="str">
        <f t="shared" si="17"/>
        <v>Kräuter der Provence wird von Sonnentor produziert und von Mahler &amp; Co geliefert. Es kommt aus Deutschland und trägt EU-Bio Zertifizierung</v>
      </c>
      <c r="AE117" s="54">
        <v>4.4</v>
      </c>
      <c r="AF117" s="54">
        <f t="shared" si="77"/>
        <v>-0.6567</v>
      </c>
      <c r="AG117" s="55">
        <f t="shared" si="78"/>
        <v>0.85075</v>
      </c>
      <c r="AH117" s="54"/>
      <c r="AI117" s="54"/>
      <c r="AJ117" s="55"/>
      <c r="AK117" s="56"/>
      <c r="AL117" s="58">
        <v>10.0</v>
      </c>
      <c r="AM117" s="3"/>
      <c r="AN117" s="21"/>
      <c r="AO117" s="3"/>
      <c r="AP117" s="21"/>
      <c r="AQ117" s="3"/>
      <c r="AR117" s="21"/>
      <c r="AS117" s="3"/>
      <c r="AT117" s="21"/>
      <c r="AU117" s="3"/>
      <c r="AV117" s="21"/>
      <c r="AX117" s="21"/>
      <c r="AY117" s="3"/>
      <c r="AZ117" s="21"/>
      <c r="BA117" s="3"/>
      <c r="BB117" s="21"/>
      <c r="BC117" s="3"/>
      <c r="BD117" s="21"/>
      <c r="BE117" s="20"/>
      <c r="BF117" s="21"/>
      <c r="BG117" s="20"/>
      <c r="BH117" s="21"/>
      <c r="BI117" s="41"/>
      <c r="BJ117" s="20"/>
      <c r="BK117" s="21"/>
      <c r="BL117" s="20"/>
      <c r="BM117" s="21"/>
      <c r="BN117" s="20"/>
      <c r="BO117" s="21"/>
      <c r="BP117" s="20"/>
      <c r="BQ117" s="42"/>
      <c r="BR117" s="42">
        <f t="shared" si="7"/>
        <v>10</v>
      </c>
      <c r="BS117" s="13">
        <v>8.0</v>
      </c>
      <c r="BT117" s="35">
        <f t="shared" si="79"/>
        <v>8</v>
      </c>
      <c r="BU117" s="13">
        <v>3.0</v>
      </c>
      <c r="BV117" s="35" t="s">
        <v>167</v>
      </c>
      <c r="BW117" s="13">
        <v>2.0</v>
      </c>
      <c r="BX117" s="35">
        <v>8.0</v>
      </c>
      <c r="BY117" s="13">
        <f t="shared" si="80"/>
        <v>8</v>
      </c>
      <c r="BZ117" s="35">
        <f t="shared" si="81"/>
        <v>0</v>
      </c>
      <c r="CA117" s="43">
        <f t="shared" si="82"/>
        <v>0</v>
      </c>
    </row>
    <row r="118">
      <c r="A118" s="1" t="s">
        <v>901</v>
      </c>
      <c r="B118" s="3"/>
      <c r="C118" s="3" t="s">
        <v>902</v>
      </c>
      <c r="D118" s="12" t="s">
        <v>613</v>
      </c>
      <c r="E118" s="12" t="s">
        <v>805</v>
      </c>
      <c r="F118" s="3" t="s">
        <v>902</v>
      </c>
      <c r="G118" s="2" t="s">
        <v>103</v>
      </c>
      <c r="H118" s="2" t="s">
        <v>815</v>
      </c>
      <c r="I118" s="87" t="s">
        <v>816</v>
      </c>
      <c r="J118" s="3" t="s">
        <v>903</v>
      </c>
      <c r="K118" s="2"/>
      <c r="L118" s="2" t="s">
        <v>780</v>
      </c>
      <c r="M118" s="4" t="s">
        <v>152</v>
      </c>
      <c r="N118" s="28">
        <v>81932.0</v>
      </c>
      <c r="O118" s="13" t="str">
        <f t="shared" si="14"/>
        <v>Biopartner 81932</v>
      </c>
      <c r="P118" s="13" t="s">
        <v>84</v>
      </c>
      <c r="Q118" s="111">
        <v>3.9</v>
      </c>
      <c r="R118" s="71"/>
      <c r="S118" s="31">
        <f t="shared" si="71"/>
        <v>4.29</v>
      </c>
      <c r="T118" s="71">
        <f t="shared" si="39"/>
        <v>4.39725</v>
      </c>
      <c r="U118" s="49">
        <f t="shared" si="40"/>
        <v>4.39725</v>
      </c>
      <c r="V118" s="49">
        <v>4.55</v>
      </c>
      <c r="W118" s="49">
        <f t="shared" si="76"/>
        <v>-0.15275</v>
      </c>
      <c r="X118" s="90" t="s">
        <v>904</v>
      </c>
      <c r="Y118" s="13" t="s">
        <v>905</v>
      </c>
      <c r="Z118" s="34" t="str">
        <f>CONCATENATE('Alle Produkte - Gesamtsortiment'!A118, " ", 'Alle Produkte - Gesamtsortiment'!C118)</f>
        <v>K29 Curry mild Streudose</v>
      </c>
      <c r="AA118" s="35" t="s">
        <v>86</v>
      </c>
      <c r="AB118" s="12" t="s">
        <v>906</v>
      </c>
      <c r="AC118" s="26" t="str">
        <f t="shared" si="16"/>
        <v>https://webshop.quartier-depot.ch/wp-content/uploads/quartier-produkt-114.png</v>
      </c>
      <c r="AD118" s="13" t="str">
        <f t="shared" si="17"/>
        <v>Curry mild Streudose wird von Erboristi Lendi produziert und von Biopartner geliefert. Es kommt aus Indien und trägt Knospe Zertifizierung</v>
      </c>
      <c r="AE118" s="54">
        <v>1.35</v>
      </c>
      <c r="AF118" s="54">
        <f t="shared" si="77"/>
        <v>3.04725</v>
      </c>
      <c r="AG118" s="55">
        <f t="shared" si="78"/>
        <v>3.257222222</v>
      </c>
      <c r="AH118" s="54">
        <v>4.55</v>
      </c>
      <c r="AI118" s="54">
        <f t="shared" ref="AI118:AI124" si="83">U118-AH118</f>
        <v>-0.15275</v>
      </c>
      <c r="AJ118" s="55">
        <f t="shared" ref="AJ118:AJ124" si="84">U118/AH118</f>
        <v>0.9664285714</v>
      </c>
      <c r="AK118" s="56"/>
      <c r="AL118" s="58">
        <v>12.0</v>
      </c>
      <c r="AM118" s="3"/>
      <c r="AN118" s="21"/>
      <c r="AO118" s="3"/>
      <c r="AP118" s="21"/>
      <c r="AQ118" s="3"/>
      <c r="AR118" s="21"/>
      <c r="AS118" s="3"/>
      <c r="AT118" s="21"/>
      <c r="AU118" s="3"/>
      <c r="AV118" s="21"/>
      <c r="AX118" s="21"/>
      <c r="AY118" s="3"/>
      <c r="AZ118" s="21"/>
      <c r="BA118" s="3"/>
      <c r="BB118" s="21"/>
      <c r="BC118" s="3"/>
      <c r="BD118" s="21"/>
      <c r="BE118" s="20"/>
      <c r="BF118" s="21"/>
      <c r="BG118" s="20"/>
      <c r="BH118" s="21"/>
      <c r="BI118" s="41"/>
      <c r="BJ118" s="20"/>
      <c r="BK118" s="21"/>
      <c r="BL118" s="20"/>
      <c r="BM118" s="21"/>
      <c r="BN118" s="20"/>
      <c r="BO118" s="21"/>
      <c r="BP118" s="20"/>
      <c r="BQ118" s="42"/>
      <c r="BR118" s="42">
        <f t="shared" si="7"/>
        <v>12</v>
      </c>
      <c r="BS118" s="13">
        <v>6.0</v>
      </c>
      <c r="BT118" s="35">
        <f t="shared" si="79"/>
        <v>6</v>
      </c>
      <c r="BU118" s="13">
        <v>3.0</v>
      </c>
      <c r="BV118" s="35" t="s">
        <v>167</v>
      </c>
      <c r="BW118" s="13">
        <v>3.0</v>
      </c>
      <c r="BX118" s="35">
        <v>9.0</v>
      </c>
      <c r="BY118" s="13">
        <f t="shared" si="80"/>
        <v>9</v>
      </c>
      <c r="BZ118" s="35">
        <f t="shared" si="81"/>
        <v>0</v>
      </c>
      <c r="CA118" s="43">
        <f t="shared" si="82"/>
        <v>0</v>
      </c>
    </row>
    <row r="119">
      <c r="A119" s="1" t="s">
        <v>907</v>
      </c>
      <c r="B119" s="2"/>
      <c r="C119" s="2" t="s">
        <v>908</v>
      </c>
      <c r="D119" s="12" t="s">
        <v>613</v>
      </c>
      <c r="E119" s="12" t="s">
        <v>805</v>
      </c>
      <c r="F119" s="3" t="s">
        <v>909</v>
      </c>
      <c r="G119" s="2" t="s">
        <v>103</v>
      </c>
      <c r="H119" s="2" t="s">
        <v>910</v>
      </c>
      <c r="I119" s="87" t="s">
        <v>911</v>
      </c>
      <c r="J119" s="2" t="s">
        <v>912</v>
      </c>
      <c r="K119" s="2"/>
      <c r="L119" s="2" t="s">
        <v>151</v>
      </c>
      <c r="M119" s="2" t="s">
        <v>296</v>
      </c>
      <c r="N119" s="28">
        <v>184934.0</v>
      </c>
      <c r="O119" s="13" t="str">
        <f t="shared" si="14"/>
        <v>Biopartner 184934</v>
      </c>
      <c r="P119" s="13" t="s">
        <v>84</v>
      </c>
      <c r="Q119" s="123">
        <v>3.2</v>
      </c>
      <c r="R119" s="71"/>
      <c r="S119" s="31">
        <f t="shared" si="71"/>
        <v>3.52</v>
      </c>
      <c r="T119" s="71">
        <f t="shared" si="39"/>
        <v>3.608</v>
      </c>
      <c r="U119" s="49">
        <f t="shared" si="40"/>
        <v>3.608</v>
      </c>
      <c r="V119" s="9">
        <v>3.7</v>
      </c>
      <c r="W119" s="9">
        <f t="shared" si="76"/>
        <v>-0.092</v>
      </c>
      <c r="X119" s="90" t="s">
        <v>913</v>
      </c>
      <c r="Y119" s="13" t="s">
        <v>914</v>
      </c>
      <c r="Z119" s="34" t="str">
        <f>CONCATENATE('Alle Produkte - Gesamtsortiment'!A119, " ", 'Alle Produkte - Gesamtsortiment'!C119)</f>
        <v>K30 Herbamare</v>
      </c>
      <c r="AA119" s="35" t="s">
        <v>86</v>
      </c>
      <c r="AB119" s="12" t="s">
        <v>915</v>
      </c>
      <c r="AC119" s="26" t="str">
        <f t="shared" si="16"/>
        <v>https://webshop.quartier-depot.ch/wp-content/uploads/quartier-produkt-115.png</v>
      </c>
      <c r="AD119" s="13" t="str">
        <f t="shared" si="17"/>
        <v>Herbamare wird von A. Vogel produziert und von Biopartner geliefert. Es kommt aus der Schweiz und trägt EU-Bio Zertifizierung</v>
      </c>
      <c r="AE119" s="54">
        <v>4.2</v>
      </c>
      <c r="AF119" s="54">
        <f t="shared" si="77"/>
        <v>-0.592</v>
      </c>
      <c r="AG119" s="55">
        <f t="shared" si="78"/>
        <v>0.859047619</v>
      </c>
      <c r="AH119" s="54">
        <v>4.5</v>
      </c>
      <c r="AI119" s="54">
        <f t="shared" si="83"/>
        <v>-0.892</v>
      </c>
      <c r="AJ119" s="55">
        <f t="shared" si="84"/>
        <v>0.8017777778</v>
      </c>
      <c r="AK119" s="56"/>
      <c r="AL119" s="58">
        <v>10.0</v>
      </c>
      <c r="AM119" s="3"/>
      <c r="AN119" s="21"/>
      <c r="AO119" s="3"/>
      <c r="AP119" s="21"/>
      <c r="AQ119" s="3"/>
      <c r="AR119" s="21"/>
      <c r="AS119" s="3"/>
      <c r="AT119" s="21"/>
      <c r="AU119" s="3"/>
      <c r="AV119" s="21"/>
      <c r="AX119" s="21"/>
      <c r="AY119" s="3"/>
      <c r="AZ119" s="21"/>
      <c r="BA119" s="3"/>
      <c r="BB119" s="58">
        <v>12.0</v>
      </c>
      <c r="BC119" s="3"/>
      <c r="BD119" s="21"/>
      <c r="BE119" s="20"/>
      <c r="BF119" s="21"/>
      <c r="BG119" s="20"/>
      <c r="BH119" s="21"/>
      <c r="BI119" s="41"/>
      <c r="BJ119" s="20"/>
      <c r="BK119" s="21"/>
      <c r="BL119" s="20"/>
      <c r="BM119" s="21"/>
      <c r="BN119" s="20"/>
      <c r="BO119" s="21"/>
      <c r="BP119" s="20"/>
      <c r="BQ119" s="42"/>
      <c r="BR119" s="42">
        <f t="shared" si="7"/>
        <v>22</v>
      </c>
      <c r="BS119" s="13">
        <v>14.0</v>
      </c>
      <c r="BT119" s="35">
        <f t="shared" si="79"/>
        <v>14</v>
      </c>
      <c r="BU119" s="13">
        <v>3.0</v>
      </c>
      <c r="BV119" s="35" t="s">
        <v>167</v>
      </c>
      <c r="BW119" s="13">
        <v>6.0</v>
      </c>
      <c r="BX119" s="35">
        <v>17.0</v>
      </c>
      <c r="BY119" s="13">
        <f t="shared" si="80"/>
        <v>16</v>
      </c>
      <c r="BZ119" s="35">
        <f t="shared" si="81"/>
        <v>1</v>
      </c>
      <c r="CA119" s="43">
        <f t="shared" si="82"/>
        <v>3.608</v>
      </c>
    </row>
    <row r="120">
      <c r="A120" s="114" t="s">
        <v>916</v>
      </c>
      <c r="B120" s="3"/>
      <c r="C120" s="3" t="s">
        <v>917</v>
      </c>
      <c r="D120" s="12" t="s">
        <v>613</v>
      </c>
      <c r="E120" s="12" t="s">
        <v>805</v>
      </c>
      <c r="F120" s="3" t="s">
        <v>917</v>
      </c>
      <c r="G120" s="2" t="s">
        <v>103</v>
      </c>
      <c r="H120" s="2" t="s">
        <v>918</v>
      </c>
      <c r="I120" s="87" t="s">
        <v>919</v>
      </c>
      <c r="J120" s="3" t="s">
        <v>920</v>
      </c>
      <c r="K120" s="2"/>
      <c r="L120" s="2" t="s">
        <v>921</v>
      </c>
      <c r="M120" s="4" t="s">
        <v>83</v>
      </c>
      <c r="N120" s="28">
        <v>475172.0</v>
      </c>
      <c r="O120" s="13" t="str">
        <f t="shared" si="14"/>
        <v>Biopartner 475172</v>
      </c>
      <c r="P120" s="13" t="s">
        <v>84</v>
      </c>
      <c r="Q120" s="29">
        <v>10.3</v>
      </c>
      <c r="R120" s="71"/>
      <c r="S120" s="31">
        <f t="shared" si="71"/>
        <v>11.33</v>
      </c>
      <c r="T120" s="71">
        <f t="shared" si="39"/>
        <v>11.61325</v>
      </c>
      <c r="U120" s="49">
        <f t="shared" si="40"/>
        <v>11.61325</v>
      </c>
      <c r="V120" s="49">
        <v>14.35</v>
      </c>
      <c r="W120" s="49">
        <f t="shared" si="76"/>
        <v>-2.73675</v>
      </c>
      <c r="X120" s="90" t="s">
        <v>922</v>
      </c>
      <c r="Y120" s="13" t="s">
        <v>923</v>
      </c>
      <c r="Z120" s="34" t="str">
        <f>CONCATENATE('Alle Produkte - Gesamtsortiment'!A120, " ", 'Alle Produkte - Gesamtsortiment'!C120)</f>
        <v>K31 Gemüse Bouillon Paste</v>
      </c>
      <c r="AA120" s="35" t="s">
        <v>86</v>
      </c>
      <c r="AB120" s="12" t="s">
        <v>924</v>
      </c>
      <c r="AC120" s="26" t="str">
        <f t="shared" si="16"/>
        <v>https://webshop.quartier-depot.ch/wp-content/uploads/quartier-produkt-116.png</v>
      </c>
      <c r="AD120" s="13" t="str">
        <f t="shared" si="17"/>
        <v>Gemüse Bouillon Paste wird von Morga produziert und von Biopartner geliefert. Es kommt aus Ebnat-Kappel, St. Gallen und trägt CH-Bio Zertifizierung</v>
      </c>
      <c r="AE120" s="54">
        <v>12.5</v>
      </c>
      <c r="AF120" s="54">
        <f t="shared" si="77"/>
        <v>-0.88675</v>
      </c>
      <c r="AG120" s="55">
        <f t="shared" si="78"/>
        <v>0.92906</v>
      </c>
      <c r="AH120" s="54">
        <v>12.5</v>
      </c>
      <c r="AI120" s="54">
        <f t="shared" si="83"/>
        <v>-0.88675</v>
      </c>
      <c r="AJ120" s="55">
        <f t="shared" si="84"/>
        <v>0.92906</v>
      </c>
      <c r="AK120" s="56"/>
      <c r="AL120" s="58">
        <v>12.0</v>
      </c>
      <c r="AM120" s="3"/>
      <c r="AN120" s="21"/>
      <c r="AO120" s="3"/>
      <c r="AP120" s="21"/>
      <c r="AQ120" s="3"/>
      <c r="AR120" s="21"/>
      <c r="AS120" s="3"/>
      <c r="AT120" s="21"/>
      <c r="AU120" s="3"/>
      <c r="AV120" s="21"/>
      <c r="AX120" s="58">
        <v>12.0</v>
      </c>
      <c r="AY120" s="3"/>
      <c r="AZ120" s="21"/>
      <c r="BA120" s="3"/>
      <c r="BB120" s="21"/>
      <c r="BC120" s="3"/>
      <c r="BD120" s="21"/>
      <c r="BE120" s="20"/>
      <c r="BF120" s="21"/>
      <c r="BG120" s="20"/>
      <c r="BH120" s="21"/>
      <c r="BI120" s="41"/>
      <c r="BJ120" s="20"/>
      <c r="BK120" s="21">
        <v>12.0</v>
      </c>
      <c r="BL120" s="20"/>
      <c r="BM120" s="21"/>
      <c r="BN120" s="20"/>
      <c r="BO120" s="21"/>
      <c r="BP120" s="20"/>
      <c r="BQ120" s="42"/>
      <c r="BR120" s="42">
        <f t="shared" si="7"/>
        <v>36</v>
      </c>
      <c r="BS120" s="13">
        <v>11.0</v>
      </c>
      <c r="BT120" s="35">
        <f t="shared" si="79"/>
        <v>11</v>
      </c>
      <c r="BU120" s="13">
        <v>5.0</v>
      </c>
      <c r="BV120" s="35" t="s">
        <v>167</v>
      </c>
      <c r="BW120" s="13">
        <v>10.0</v>
      </c>
      <c r="BX120" s="35">
        <v>11.0</v>
      </c>
      <c r="BY120" s="13">
        <f t="shared" si="80"/>
        <v>26</v>
      </c>
      <c r="BZ120" s="35">
        <f t="shared" si="81"/>
        <v>-15</v>
      </c>
      <c r="CA120" s="43">
        <f t="shared" si="82"/>
        <v>-174.19875</v>
      </c>
    </row>
    <row r="121">
      <c r="A121" s="1" t="s">
        <v>925</v>
      </c>
      <c r="B121" s="2"/>
      <c r="C121" s="2" t="s">
        <v>926</v>
      </c>
      <c r="D121" s="12" t="s">
        <v>613</v>
      </c>
      <c r="E121" s="12" t="s">
        <v>927</v>
      </c>
      <c r="F121" s="2" t="s">
        <v>926</v>
      </c>
      <c r="G121" s="2" t="s">
        <v>103</v>
      </c>
      <c r="H121" s="2" t="s">
        <v>928</v>
      </c>
      <c r="I121" s="87" t="s">
        <v>929</v>
      </c>
      <c r="J121" s="3" t="s">
        <v>930</v>
      </c>
      <c r="K121" s="2"/>
      <c r="L121" s="2" t="s">
        <v>151</v>
      </c>
      <c r="M121" s="2" t="s">
        <v>152</v>
      </c>
      <c r="N121" s="28">
        <v>31558.0</v>
      </c>
      <c r="O121" s="13" t="str">
        <f t="shared" si="14"/>
        <v>Biopartner 31558</v>
      </c>
      <c r="P121" s="13" t="s">
        <v>84</v>
      </c>
      <c r="Q121" s="111">
        <v>8.01</v>
      </c>
      <c r="R121" s="71"/>
      <c r="S121" s="31">
        <f t="shared" si="71"/>
        <v>8.811</v>
      </c>
      <c r="T121" s="71">
        <f t="shared" si="39"/>
        <v>9.031275</v>
      </c>
      <c r="U121" s="49">
        <f t="shared" si="40"/>
        <v>9.031275</v>
      </c>
      <c r="V121" s="9">
        <v>9.3</v>
      </c>
      <c r="W121" s="9">
        <f t="shared" si="76"/>
        <v>-0.268725</v>
      </c>
      <c r="X121" s="90">
        <v>44054.0</v>
      </c>
      <c r="Y121" s="13" t="s">
        <v>931</v>
      </c>
      <c r="Z121" s="34" t="str">
        <f>CONCATENATE('Alle Produkte - Gesamtsortiment'!A121, " ", 'Alle Produkte - Gesamtsortiment'!C121)</f>
        <v>K40 Sonnenblumenöl</v>
      </c>
      <c r="AA121" s="35" t="s">
        <v>86</v>
      </c>
      <c r="AB121" s="12" t="s">
        <v>932</v>
      </c>
      <c r="AC121" s="26" t="str">
        <f t="shared" si="16"/>
        <v>https://webshop.quartier-depot.ch/wp-content/uploads/quartier-produkt-117.png</v>
      </c>
      <c r="AD121" s="13" t="str">
        <f t="shared" si="17"/>
        <v>Sonnenblumenöl wird von Biofarm produziert und von Biopartner geliefert. Es kommt aus der Schweiz und trägt Knospe Zertifizierung</v>
      </c>
      <c r="AE121" s="54">
        <v>5.9</v>
      </c>
      <c r="AF121" s="54">
        <f t="shared" si="77"/>
        <v>3.131275</v>
      </c>
      <c r="AG121" s="55">
        <f t="shared" si="78"/>
        <v>1.530724576</v>
      </c>
      <c r="AH121" s="54">
        <v>10.9</v>
      </c>
      <c r="AI121" s="54">
        <f t="shared" si="83"/>
        <v>-1.868725</v>
      </c>
      <c r="AJ121" s="55">
        <f t="shared" si="84"/>
        <v>0.8285573394</v>
      </c>
      <c r="AK121" s="56"/>
      <c r="AL121" s="58">
        <v>6.0</v>
      </c>
      <c r="AM121" s="3"/>
      <c r="AN121" s="21"/>
      <c r="AO121" s="3"/>
      <c r="AP121" s="21"/>
      <c r="AQ121" s="3"/>
      <c r="AR121" s="21"/>
      <c r="AS121" s="3"/>
      <c r="AT121" s="21"/>
      <c r="AU121" s="3"/>
      <c r="AV121" s="21"/>
      <c r="AX121" s="58">
        <v>12.0</v>
      </c>
      <c r="AY121" s="3"/>
      <c r="AZ121" s="21"/>
      <c r="BA121" s="3"/>
      <c r="BB121" s="21"/>
      <c r="BC121" s="3"/>
      <c r="BD121" s="21"/>
      <c r="BE121" s="20"/>
      <c r="BF121" s="21"/>
      <c r="BG121" s="20"/>
      <c r="BH121" s="21"/>
      <c r="BI121" s="41"/>
      <c r="BJ121" s="20"/>
      <c r="BK121" s="21"/>
      <c r="BL121" s="20"/>
      <c r="BM121" s="21"/>
      <c r="BN121" s="20"/>
      <c r="BO121" s="21"/>
      <c r="BP121" s="20"/>
      <c r="BQ121" s="42"/>
      <c r="BR121" s="42">
        <f t="shared" si="7"/>
        <v>18</v>
      </c>
      <c r="BS121" s="13">
        <v>4.0</v>
      </c>
      <c r="BT121" s="35">
        <f t="shared" si="79"/>
        <v>4</v>
      </c>
      <c r="BU121" s="13">
        <v>6.0</v>
      </c>
      <c r="BV121" s="35" t="s">
        <v>167</v>
      </c>
      <c r="BW121" s="13">
        <v>8.0</v>
      </c>
      <c r="BX121" s="35">
        <v>10.0</v>
      </c>
      <c r="BY121" s="13">
        <f t="shared" si="80"/>
        <v>10</v>
      </c>
      <c r="BZ121" s="35">
        <f t="shared" si="81"/>
        <v>0</v>
      </c>
      <c r="CA121" s="43">
        <f t="shared" si="82"/>
        <v>0</v>
      </c>
    </row>
    <row r="122">
      <c r="A122" s="1" t="s">
        <v>933</v>
      </c>
      <c r="B122" s="2"/>
      <c r="C122" s="2" t="s">
        <v>934</v>
      </c>
      <c r="D122" s="12" t="s">
        <v>613</v>
      </c>
      <c r="E122" s="12" t="s">
        <v>927</v>
      </c>
      <c r="F122" s="2" t="s">
        <v>935</v>
      </c>
      <c r="G122" s="3" t="s">
        <v>615</v>
      </c>
      <c r="H122" s="3" t="s">
        <v>615</v>
      </c>
      <c r="I122" s="87" t="s">
        <v>617</v>
      </c>
      <c r="J122" s="2" t="s">
        <v>936</v>
      </c>
      <c r="K122" s="2" t="s">
        <v>311</v>
      </c>
      <c r="L122" s="2" t="s">
        <v>311</v>
      </c>
      <c r="M122" s="4" t="s">
        <v>296</v>
      </c>
      <c r="N122" s="28" t="s">
        <v>937</v>
      </c>
      <c r="O122" s="13" t="str">
        <f t="shared" si="14"/>
        <v>Terra Verde  110.001.00</v>
      </c>
      <c r="P122" s="13" t="s">
        <v>84</v>
      </c>
      <c r="Q122" s="111">
        <v>14.92</v>
      </c>
      <c r="R122" s="71"/>
      <c r="S122" s="71">
        <f t="shared" si="71"/>
        <v>16.412</v>
      </c>
      <c r="T122" s="71">
        <f t="shared" si="39"/>
        <v>16.8223</v>
      </c>
      <c r="U122" s="49">
        <f t="shared" si="40"/>
        <v>16.8223</v>
      </c>
      <c r="V122" s="9">
        <v>17.2</v>
      </c>
      <c r="W122" s="9">
        <f t="shared" si="76"/>
        <v>-0.3777</v>
      </c>
      <c r="X122" s="90">
        <v>44321.0</v>
      </c>
      <c r="Y122" s="13" t="s">
        <v>938</v>
      </c>
      <c r="Z122" s="34" t="str">
        <f>CONCATENATE('Alle Produkte - Gesamtsortiment'!A122, " ", 'Alle Produkte - Gesamtsortiment'!C122)</f>
        <v>K41 Olivenöl Extra Vergine</v>
      </c>
      <c r="AA122" s="35" t="s">
        <v>86</v>
      </c>
      <c r="AB122" s="12" t="s">
        <v>939</v>
      </c>
      <c r="AC122" s="26" t="str">
        <f t="shared" si="16"/>
        <v>https://webshop.quartier-depot.ch/wp-content/uploads/quartier-produkt-118.png</v>
      </c>
      <c r="AD122" s="13" t="str">
        <f t="shared" si="17"/>
        <v>Olivenöl Extra Vergine wird von Terra Verde  produziert und von Terra Verde  geliefert. Es kommt aus Italien und trägt EU-Bio Zertifizierung</v>
      </c>
      <c r="AE122" s="54">
        <v>14.95</v>
      </c>
      <c r="AF122" s="54">
        <f t="shared" si="77"/>
        <v>1.8723</v>
      </c>
      <c r="AG122" s="55">
        <f t="shared" si="78"/>
        <v>1.125237458</v>
      </c>
      <c r="AH122" s="54">
        <v>22.5</v>
      </c>
      <c r="AI122" s="54">
        <f t="shared" si="83"/>
        <v>-5.6777</v>
      </c>
      <c r="AJ122" s="55">
        <f t="shared" si="84"/>
        <v>0.7476577778</v>
      </c>
      <c r="AK122" s="56"/>
      <c r="AL122" s="58">
        <v>12.0</v>
      </c>
      <c r="AM122" s="89"/>
      <c r="AN122" s="21"/>
      <c r="AO122" s="89"/>
      <c r="AP122" s="21"/>
      <c r="AQ122" s="89"/>
      <c r="AR122" s="21"/>
      <c r="AS122" s="89"/>
      <c r="AT122" s="58">
        <v>6.0</v>
      </c>
      <c r="AU122" s="92">
        <v>6.0</v>
      </c>
      <c r="AV122" s="21"/>
      <c r="AX122" s="21"/>
      <c r="AY122" s="89"/>
      <c r="AZ122" s="58">
        <v>12.0</v>
      </c>
      <c r="BA122" s="89"/>
      <c r="BB122" s="21"/>
      <c r="BC122" s="89"/>
      <c r="BD122" s="21"/>
      <c r="BE122" s="20"/>
      <c r="BF122" s="21"/>
      <c r="BG122" s="20"/>
      <c r="BH122" s="21"/>
      <c r="BI122" s="41"/>
      <c r="BJ122" s="20"/>
      <c r="BK122" s="21">
        <v>12.0</v>
      </c>
      <c r="BL122" s="20"/>
      <c r="BM122" s="21"/>
      <c r="BN122" s="20"/>
      <c r="BO122" s="21"/>
      <c r="BP122" s="20"/>
      <c r="BQ122" s="42"/>
      <c r="BR122" s="42">
        <f t="shared" si="7"/>
        <v>48</v>
      </c>
      <c r="BS122" s="63" t="s">
        <v>364</v>
      </c>
      <c r="BT122" s="35">
        <f t="shared" si="79"/>
        <v>-1</v>
      </c>
      <c r="BU122" s="13">
        <v>6.0</v>
      </c>
      <c r="BV122" s="35" t="s">
        <v>167</v>
      </c>
      <c r="BW122" s="13">
        <v>27.0</v>
      </c>
      <c r="BX122" s="35">
        <v>6.0</v>
      </c>
      <c r="BY122" s="13">
        <f t="shared" si="80"/>
        <v>21</v>
      </c>
      <c r="BZ122" s="35">
        <f t="shared" si="81"/>
        <v>-15</v>
      </c>
      <c r="CA122" s="43">
        <f t="shared" si="82"/>
        <v>-252.3345</v>
      </c>
    </row>
    <row r="123">
      <c r="A123" s="1" t="s">
        <v>940</v>
      </c>
      <c r="B123" s="2"/>
      <c r="C123" s="2" t="s">
        <v>941</v>
      </c>
      <c r="D123" s="12" t="s">
        <v>613</v>
      </c>
      <c r="E123" s="12" t="s">
        <v>614</v>
      </c>
      <c r="F123" s="2" t="s">
        <v>941</v>
      </c>
      <c r="G123" s="2" t="s">
        <v>103</v>
      </c>
      <c r="H123" s="3" t="s">
        <v>942</v>
      </c>
      <c r="I123" s="87" t="s">
        <v>943</v>
      </c>
      <c r="J123" s="2" t="s">
        <v>944</v>
      </c>
      <c r="K123" s="2"/>
      <c r="L123" s="2" t="s">
        <v>945</v>
      </c>
      <c r="M123" s="4" t="s">
        <v>152</v>
      </c>
      <c r="N123" s="28">
        <v>6266.0</v>
      </c>
      <c r="O123" s="13" t="str">
        <f t="shared" si="14"/>
        <v>Biopartner 6266</v>
      </c>
      <c r="P123" s="13" t="s">
        <v>84</v>
      </c>
      <c r="Q123" s="111">
        <v>2.42</v>
      </c>
      <c r="R123" s="71"/>
      <c r="S123" s="71">
        <f t="shared" si="71"/>
        <v>2.662</v>
      </c>
      <c r="T123" s="71">
        <f t="shared" si="39"/>
        <v>2.72855</v>
      </c>
      <c r="U123" s="49">
        <f t="shared" si="40"/>
        <v>2.72855</v>
      </c>
      <c r="V123" s="9">
        <v>2.8</v>
      </c>
      <c r="W123" s="9">
        <f t="shared" si="76"/>
        <v>-0.07145</v>
      </c>
      <c r="X123" s="90" t="s">
        <v>946</v>
      </c>
      <c r="Y123" s="13" t="s">
        <v>947</v>
      </c>
      <c r="Z123" s="34" t="str">
        <f>CONCATENATE('Alle Produkte - Gesamtsortiment'!A123, " ", 'Alle Produkte - Gesamtsortiment'!C123)</f>
        <v>K42 Mayonnaise</v>
      </c>
      <c r="AA123" s="35" t="s">
        <v>86</v>
      </c>
      <c r="AB123" s="12" t="s">
        <v>948</v>
      </c>
      <c r="AC123" s="26" t="str">
        <f t="shared" si="16"/>
        <v>https://webshop.quartier-depot.ch/wp-content/uploads/quartier-produkt-119.png</v>
      </c>
      <c r="AD123" s="13" t="str">
        <f t="shared" si="17"/>
        <v>Mayonnaise wird von Gautschi produziert und von Biopartner geliefert. Es kommt aus Utzenstorf, Bern und trägt Knospe Zertifizierung</v>
      </c>
      <c r="AE123" s="54">
        <v>2.25</v>
      </c>
      <c r="AF123" s="54">
        <f t="shared" si="77"/>
        <v>0.47855</v>
      </c>
      <c r="AG123" s="55">
        <f t="shared" si="78"/>
        <v>1.212688889</v>
      </c>
      <c r="AH123" s="54">
        <v>3.25</v>
      </c>
      <c r="AI123" s="54">
        <f t="shared" si="83"/>
        <v>-0.52145</v>
      </c>
      <c r="AJ123" s="55">
        <f t="shared" si="84"/>
        <v>0.8395538462</v>
      </c>
      <c r="AK123" s="56"/>
      <c r="AL123" s="58">
        <v>6.0</v>
      </c>
      <c r="AM123" s="89"/>
      <c r="AN123" s="21"/>
      <c r="AO123" s="89"/>
      <c r="AP123" s="21"/>
      <c r="AQ123" s="89"/>
      <c r="AR123" s="21"/>
      <c r="AS123" s="92">
        <v>6.0</v>
      </c>
      <c r="AT123" s="21"/>
      <c r="AU123" s="92">
        <v>24.0</v>
      </c>
      <c r="AV123" s="21"/>
      <c r="AX123" s="21"/>
      <c r="AY123" s="89"/>
      <c r="AZ123" s="21"/>
      <c r="BA123" s="89"/>
      <c r="BB123" s="21"/>
      <c r="BC123" s="89"/>
      <c r="BD123" s="21"/>
      <c r="BE123" s="20"/>
      <c r="BF123" s="21">
        <v>12.0</v>
      </c>
      <c r="BG123" s="20"/>
      <c r="BH123" s="21"/>
      <c r="BI123" s="41"/>
      <c r="BJ123" s="20"/>
      <c r="BK123" s="21"/>
      <c r="BL123" s="20"/>
      <c r="BM123" s="21"/>
      <c r="BN123" s="20"/>
      <c r="BO123" s="21"/>
      <c r="BP123" s="20">
        <v>6.0</v>
      </c>
      <c r="BQ123" s="42"/>
      <c r="BR123" s="42">
        <f t="shared" si="7"/>
        <v>54</v>
      </c>
      <c r="BS123" s="13">
        <v>0.0</v>
      </c>
      <c r="BT123" s="35">
        <f t="shared" si="79"/>
        <v>0</v>
      </c>
      <c r="BU123" s="13">
        <v>6.0</v>
      </c>
      <c r="BV123" s="35" t="s">
        <v>167</v>
      </c>
      <c r="BW123" s="13">
        <v>42.0</v>
      </c>
      <c r="BX123" s="35">
        <v>6.0</v>
      </c>
      <c r="BY123" s="13">
        <f t="shared" si="80"/>
        <v>12</v>
      </c>
      <c r="BZ123" s="35">
        <f t="shared" si="81"/>
        <v>-6</v>
      </c>
      <c r="CA123" s="43">
        <f t="shared" si="82"/>
        <v>-16.3713</v>
      </c>
    </row>
    <row r="124">
      <c r="A124" s="1" t="s">
        <v>949</v>
      </c>
      <c r="B124" s="3"/>
      <c r="C124" s="3" t="s">
        <v>950</v>
      </c>
      <c r="D124" s="12" t="s">
        <v>613</v>
      </c>
      <c r="E124" s="12" t="s">
        <v>614</v>
      </c>
      <c r="F124" s="3" t="s">
        <v>950</v>
      </c>
      <c r="G124" s="2" t="s">
        <v>103</v>
      </c>
      <c r="H124" s="2" t="s">
        <v>942</v>
      </c>
      <c r="I124" s="87" t="s">
        <v>943</v>
      </c>
      <c r="J124" s="3" t="s">
        <v>355</v>
      </c>
      <c r="K124" s="2"/>
      <c r="L124" s="2" t="s">
        <v>945</v>
      </c>
      <c r="M124" s="2" t="s">
        <v>152</v>
      </c>
      <c r="N124" s="28" t="s">
        <v>951</v>
      </c>
      <c r="O124" s="13" t="str">
        <f t="shared" si="14"/>
        <v>Biopartner xxx</v>
      </c>
      <c r="P124" s="13" t="s">
        <v>84</v>
      </c>
      <c r="Q124" s="111">
        <v>2.65</v>
      </c>
      <c r="R124" s="71"/>
      <c r="S124" s="31">
        <f t="shared" si="71"/>
        <v>2.915</v>
      </c>
      <c r="T124" s="71">
        <f t="shared" si="39"/>
        <v>2.987875</v>
      </c>
      <c r="U124" s="49">
        <f t="shared" si="40"/>
        <v>2.987875</v>
      </c>
      <c r="V124" s="49">
        <v>3.1</v>
      </c>
      <c r="W124" s="49">
        <f t="shared" si="76"/>
        <v>-0.112125</v>
      </c>
      <c r="X124" s="90" t="s">
        <v>952</v>
      </c>
      <c r="Y124" s="13" t="s">
        <v>953</v>
      </c>
      <c r="Z124" s="34" t="str">
        <f>CONCATENATE('Alle Produkte - Gesamtsortiment'!A124, " ", 'Alle Produkte - Gesamtsortiment'!C124)</f>
        <v>K43 Senf mild</v>
      </c>
      <c r="AA124" s="35" t="s">
        <v>86</v>
      </c>
      <c r="AB124" s="12" t="s">
        <v>954</v>
      </c>
      <c r="AC124" s="26" t="str">
        <f t="shared" si="16"/>
        <v>https://webshop.quartier-depot.ch/wp-content/uploads/quartier-produkt-120.png</v>
      </c>
      <c r="AD124" s="13" t="str">
        <f t="shared" si="17"/>
        <v>Senf mild wird von Gautschi produziert und von Biopartner geliefert. Es kommt aus Utzenstorf, Bern und trägt Knospe Zertifizierung</v>
      </c>
      <c r="AE124" s="54">
        <v>1.5</v>
      </c>
      <c r="AF124" s="54">
        <f t="shared" si="77"/>
        <v>1.487875</v>
      </c>
      <c r="AG124" s="55">
        <f t="shared" si="78"/>
        <v>1.991916667</v>
      </c>
      <c r="AH124" s="54">
        <v>3.8</v>
      </c>
      <c r="AI124" s="54">
        <f t="shared" si="83"/>
        <v>-0.812125</v>
      </c>
      <c r="AJ124" s="55">
        <f t="shared" si="84"/>
        <v>0.7862828947</v>
      </c>
      <c r="AK124" s="56"/>
      <c r="AL124" s="58">
        <v>6.0</v>
      </c>
      <c r="AM124" s="3"/>
      <c r="AN124" s="21"/>
      <c r="AO124" s="3"/>
      <c r="AP124" s="21"/>
      <c r="AQ124" s="3"/>
      <c r="AR124" s="21"/>
      <c r="AS124" s="3"/>
      <c r="AT124" s="21"/>
      <c r="AU124" s="3"/>
      <c r="AV124" s="21"/>
      <c r="AX124" s="21"/>
      <c r="AY124" s="58">
        <v>12.0</v>
      </c>
      <c r="AZ124" s="21"/>
      <c r="BA124" s="2"/>
      <c r="BB124" s="21"/>
      <c r="BC124" s="2"/>
      <c r="BD124" s="21"/>
      <c r="BE124" s="20"/>
      <c r="BF124" s="21">
        <v>24.0</v>
      </c>
      <c r="BG124" s="20"/>
      <c r="BH124" s="21"/>
      <c r="BI124" s="41"/>
      <c r="BJ124" s="20"/>
      <c r="BK124" s="21"/>
      <c r="BL124" s="20"/>
      <c r="BM124" s="21"/>
      <c r="BN124" s="20"/>
      <c r="BO124" s="21"/>
      <c r="BP124" s="20"/>
      <c r="BQ124" s="42"/>
      <c r="BR124" s="42">
        <f t="shared" si="7"/>
        <v>42</v>
      </c>
      <c r="BS124" s="13">
        <v>28.0</v>
      </c>
      <c r="BT124" s="35">
        <f t="shared" si="79"/>
        <v>28</v>
      </c>
      <c r="BU124" s="13">
        <v>6.0</v>
      </c>
      <c r="BV124" s="35" t="s">
        <v>167</v>
      </c>
      <c r="BW124" s="13">
        <v>19.0</v>
      </c>
      <c r="BX124" s="35">
        <v>6.0</v>
      </c>
      <c r="BY124" s="13">
        <f t="shared" si="80"/>
        <v>23</v>
      </c>
      <c r="BZ124" s="35">
        <f t="shared" si="81"/>
        <v>-17</v>
      </c>
      <c r="CA124" s="43">
        <f t="shared" si="82"/>
        <v>-50.793875</v>
      </c>
    </row>
    <row r="125">
      <c r="A125" s="1" t="s">
        <v>955</v>
      </c>
      <c r="B125" s="2" t="s">
        <v>135</v>
      </c>
      <c r="C125" s="3" t="s">
        <v>956</v>
      </c>
      <c r="D125" s="12" t="s">
        <v>613</v>
      </c>
      <c r="E125" s="12" t="s">
        <v>614</v>
      </c>
      <c r="F125" s="3" t="s">
        <v>956</v>
      </c>
      <c r="G125" s="2" t="s">
        <v>103</v>
      </c>
      <c r="H125" s="2" t="s">
        <v>957</v>
      </c>
      <c r="I125" s="124" t="s">
        <v>958</v>
      </c>
      <c r="J125" s="2" t="s">
        <v>959</v>
      </c>
      <c r="K125" s="2"/>
      <c r="L125" s="2" t="s">
        <v>214</v>
      </c>
      <c r="M125" s="4" t="s">
        <v>296</v>
      </c>
      <c r="N125" s="28">
        <v>471610.0</v>
      </c>
      <c r="O125" s="13" t="str">
        <f t="shared" si="14"/>
        <v>Biopartner 471610</v>
      </c>
      <c r="P125" s="13" t="s">
        <v>84</v>
      </c>
      <c r="Q125" s="29">
        <v>1.91</v>
      </c>
      <c r="R125" s="71"/>
      <c r="S125" s="31">
        <f t="shared" si="71"/>
        <v>2.101</v>
      </c>
      <c r="T125" s="71">
        <f t="shared" si="39"/>
        <v>2.153525</v>
      </c>
      <c r="U125" s="49">
        <f t="shared" si="40"/>
        <v>2.153525</v>
      </c>
      <c r="V125" s="49">
        <v>4.95</v>
      </c>
      <c r="W125" s="49">
        <f t="shared" si="76"/>
        <v>-2.796475</v>
      </c>
      <c r="X125" s="90" t="s">
        <v>862</v>
      </c>
      <c r="Y125" s="13" t="s">
        <v>960</v>
      </c>
      <c r="Z125" s="34" t="str">
        <f>CONCATENATE('Alle Produkte - Gesamtsortiment'!A125, " ", 'Alle Produkte - Gesamtsortiment'!C125)</f>
        <v>K44 Senf körnig</v>
      </c>
      <c r="AA125" s="35" t="s">
        <v>86</v>
      </c>
      <c r="AB125" s="12" t="s">
        <v>961</v>
      </c>
      <c r="AC125" s="26" t="str">
        <f t="shared" si="16"/>
        <v>https://webshop.quartier-depot.ch/wp-content/uploads/quartier-produkt-121.png</v>
      </c>
      <c r="AD125" s="13" t="str">
        <f t="shared" si="17"/>
        <v>Senf körnig wird von byodo produziert und von Biopartner geliefert. Es kommt aus Deutschland und trägt EU-Bio Zertifizierung</v>
      </c>
      <c r="AE125" s="54">
        <v>4.95</v>
      </c>
      <c r="AF125" s="54">
        <f t="shared" si="77"/>
        <v>-2.796475</v>
      </c>
      <c r="AG125" s="55">
        <f t="shared" si="78"/>
        <v>0.4350555556</v>
      </c>
      <c r="AH125" s="54"/>
      <c r="AI125" s="54"/>
      <c r="AJ125" s="55"/>
      <c r="AK125" s="56"/>
      <c r="AL125" s="58">
        <v>12.0</v>
      </c>
      <c r="AM125" s="3"/>
      <c r="AN125" s="21"/>
      <c r="AO125" s="3"/>
      <c r="AP125" s="21"/>
      <c r="AQ125" s="3"/>
      <c r="AR125" s="21"/>
      <c r="AS125" s="3"/>
      <c r="AT125" s="21"/>
      <c r="AU125" s="3"/>
      <c r="AV125" s="21"/>
      <c r="AX125" s="21"/>
      <c r="AY125" s="58">
        <v>6.0</v>
      </c>
      <c r="AZ125" s="21"/>
      <c r="BA125" s="2"/>
      <c r="BB125" s="21"/>
      <c r="BC125" s="2"/>
      <c r="BD125" s="21"/>
      <c r="BE125" s="20"/>
      <c r="BF125" s="21">
        <v>6.0</v>
      </c>
      <c r="BG125" s="20"/>
      <c r="BH125" s="21"/>
      <c r="BI125" s="41"/>
      <c r="BJ125" s="20"/>
      <c r="BK125" s="21"/>
      <c r="BL125" s="20"/>
      <c r="BM125" s="21">
        <v>6.0</v>
      </c>
      <c r="BN125" s="20"/>
      <c r="BO125" s="21"/>
      <c r="BP125" s="20"/>
      <c r="BQ125" s="42"/>
      <c r="BR125" s="42">
        <f t="shared" si="7"/>
        <v>30</v>
      </c>
      <c r="BS125" s="13">
        <v>9.0</v>
      </c>
      <c r="BT125" s="35">
        <f t="shared" si="79"/>
        <v>9</v>
      </c>
      <c r="BU125" s="13">
        <v>6.0</v>
      </c>
      <c r="BV125" s="35" t="s">
        <v>167</v>
      </c>
      <c r="BW125" s="13">
        <v>14.0</v>
      </c>
      <c r="BX125" s="35">
        <v>2.0</v>
      </c>
      <c r="BY125" s="13">
        <f t="shared" si="80"/>
        <v>16</v>
      </c>
      <c r="BZ125" s="35">
        <f t="shared" si="81"/>
        <v>-14</v>
      </c>
      <c r="CA125" s="43">
        <f t="shared" si="82"/>
        <v>-30.14935</v>
      </c>
    </row>
    <row r="126">
      <c r="A126" s="1" t="s">
        <v>962</v>
      </c>
      <c r="B126" s="2"/>
      <c r="C126" s="2" t="s">
        <v>963</v>
      </c>
      <c r="D126" s="12" t="s">
        <v>613</v>
      </c>
      <c r="E126" s="12" t="s">
        <v>614</v>
      </c>
      <c r="F126" s="2" t="s">
        <v>964</v>
      </c>
      <c r="G126" s="2" t="s">
        <v>103</v>
      </c>
      <c r="H126" s="3" t="s">
        <v>965</v>
      </c>
      <c r="I126" s="87" t="s">
        <v>966</v>
      </c>
      <c r="J126" s="2" t="s">
        <v>967</v>
      </c>
      <c r="K126" s="2"/>
      <c r="L126" s="2" t="s">
        <v>311</v>
      </c>
      <c r="M126" s="4" t="s">
        <v>296</v>
      </c>
      <c r="N126" s="28">
        <v>82370.0</v>
      </c>
      <c r="O126" s="13" t="str">
        <f t="shared" si="14"/>
        <v>Biopartner 82370</v>
      </c>
      <c r="P126" s="13" t="s">
        <v>84</v>
      </c>
      <c r="Q126" s="111">
        <v>1.62</v>
      </c>
      <c r="R126" s="71"/>
      <c r="S126" s="71">
        <f t="shared" si="71"/>
        <v>1.782</v>
      </c>
      <c r="T126" s="71">
        <f t="shared" si="39"/>
        <v>1.82655</v>
      </c>
      <c r="U126" s="49">
        <f t="shared" si="40"/>
        <v>1.82655</v>
      </c>
      <c r="V126" s="9">
        <v>2.2</v>
      </c>
      <c r="W126" s="9">
        <f t="shared" si="76"/>
        <v>-0.37345</v>
      </c>
      <c r="X126" s="90">
        <v>44844.0</v>
      </c>
      <c r="Y126" s="13" t="s">
        <v>968</v>
      </c>
      <c r="Z126" s="34" t="str">
        <f>CONCATENATE('Alle Produkte - Gesamtsortiment'!A126, " ", 'Alle Produkte - Gesamtsortiment'!C126)</f>
        <v>K45 Tomatenmark</v>
      </c>
      <c r="AA126" s="35" t="s">
        <v>86</v>
      </c>
      <c r="AB126" s="12" t="s">
        <v>969</v>
      </c>
      <c r="AC126" s="26" t="str">
        <f t="shared" si="16"/>
        <v>https://webshop.quartier-depot.ch/wp-content/uploads/quartier-produkt-122.png</v>
      </c>
      <c r="AD126" s="13" t="str">
        <f t="shared" si="17"/>
        <v>Tomatenmark wird von Rapunzel produziert und von Biopartner geliefert. Es kommt aus Italien und trägt EU-Bio Zertifizierung</v>
      </c>
      <c r="AE126" s="54">
        <v>1.7</v>
      </c>
      <c r="AF126" s="54">
        <f t="shared" si="77"/>
        <v>0.12655</v>
      </c>
      <c r="AG126" s="55">
        <f t="shared" si="78"/>
        <v>1.074441176</v>
      </c>
      <c r="AH126" s="54"/>
      <c r="AI126" s="54"/>
      <c r="AJ126" s="55"/>
      <c r="AK126" s="56"/>
      <c r="AL126" s="58">
        <v>12.0</v>
      </c>
      <c r="AM126" s="89"/>
      <c r="AN126" s="21"/>
      <c r="AO126" s="89"/>
      <c r="AP126" s="21"/>
      <c r="AQ126" s="89"/>
      <c r="AR126" s="21"/>
      <c r="AS126" s="89"/>
      <c r="AT126" s="21"/>
      <c r="AU126" s="92">
        <v>24.0</v>
      </c>
      <c r="AV126" s="21"/>
      <c r="AX126" s="21"/>
      <c r="AY126" s="89"/>
      <c r="AZ126" s="21"/>
      <c r="BA126" s="89"/>
      <c r="BB126" s="21"/>
      <c r="BC126" s="89"/>
      <c r="BD126" s="21"/>
      <c r="BE126" s="20"/>
      <c r="BF126" s="21"/>
      <c r="BG126" s="20"/>
      <c r="BH126" s="21"/>
      <c r="BI126" s="41"/>
      <c r="BJ126" s="20"/>
      <c r="BK126" s="21"/>
      <c r="BL126" s="20">
        <v>12.0</v>
      </c>
      <c r="BM126" s="21"/>
      <c r="BN126" s="20"/>
      <c r="BO126" s="21"/>
      <c r="BP126" s="20"/>
      <c r="BQ126" s="42"/>
      <c r="BR126" s="42">
        <f t="shared" si="7"/>
        <v>48</v>
      </c>
      <c r="BS126" s="13">
        <v>16.0</v>
      </c>
      <c r="BT126" s="35">
        <f t="shared" si="79"/>
        <v>16</v>
      </c>
      <c r="BU126" s="13">
        <v>6.0</v>
      </c>
      <c r="BV126" s="35" t="s">
        <v>167</v>
      </c>
      <c r="BW126" s="13">
        <v>24.0</v>
      </c>
      <c r="BX126" s="35">
        <v>10.0</v>
      </c>
      <c r="BY126" s="13">
        <f t="shared" si="80"/>
        <v>24</v>
      </c>
      <c r="BZ126" s="35">
        <f t="shared" si="81"/>
        <v>-14</v>
      </c>
      <c r="CA126" s="43">
        <f t="shared" si="82"/>
        <v>-25.5717</v>
      </c>
    </row>
    <row r="127">
      <c r="A127" s="1" t="s">
        <v>970</v>
      </c>
      <c r="B127" s="2" t="s">
        <v>135</v>
      </c>
      <c r="C127" s="2" t="s">
        <v>971</v>
      </c>
      <c r="D127" s="12" t="s">
        <v>613</v>
      </c>
      <c r="E127" s="12" t="s">
        <v>614</v>
      </c>
      <c r="F127" s="3" t="s">
        <v>972</v>
      </c>
      <c r="G127" s="2" t="s">
        <v>103</v>
      </c>
      <c r="H127" s="2" t="s">
        <v>942</v>
      </c>
      <c r="I127" s="87" t="s">
        <v>943</v>
      </c>
      <c r="J127" s="2" t="s">
        <v>973</v>
      </c>
      <c r="K127" s="2"/>
      <c r="L127" s="2" t="s">
        <v>945</v>
      </c>
      <c r="M127" s="2" t="s">
        <v>152</v>
      </c>
      <c r="N127" s="28">
        <v>354040.0</v>
      </c>
      <c r="O127" s="13" t="str">
        <f t="shared" si="14"/>
        <v>Biopartner 354040</v>
      </c>
      <c r="P127" s="13" t="s">
        <v>84</v>
      </c>
      <c r="Q127" s="29">
        <v>2.9</v>
      </c>
      <c r="R127" s="71"/>
      <c r="S127" s="31">
        <f t="shared" si="71"/>
        <v>3.19</v>
      </c>
      <c r="T127" s="71">
        <f t="shared" si="39"/>
        <v>3.26975</v>
      </c>
      <c r="U127" s="49">
        <f t="shared" si="40"/>
        <v>3.26975</v>
      </c>
      <c r="V127" s="9">
        <v>3.25</v>
      </c>
      <c r="W127" s="9">
        <f t="shared" si="76"/>
        <v>0.01975</v>
      </c>
      <c r="X127" s="90" t="s">
        <v>974</v>
      </c>
      <c r="Y127" s="13" t="s">
        <v>975</v>
      </c>
      <c r="Z127" s="34" t="str">
        <f>CONCATENATE('Alle Produkte - Gesamtsortiment'!A127, " ", 'Alle Produkte - Gesamtsortiment'!C127)</f>
        <v>K46 Ketchup</v>
      </c>
      <c r="AA127" s="35" t="s">
        <v>86</v>
      </c>
      <c r="AB127" s="12" t="s">
        <v>976</v>
      </c>
      <c r="AC127" s="26" t="str">
        <f t="shared" si="16"/>
        <v>https://webshop.quartier-depot.ch/wp-content/uploads/quartier-produkt-123.png</v>
      </c>
      <c r="AD127" s="13" t="str">
        <f t="shared" si="17"/>
        <v>Ketchup wird von Gautschi produziert und von Biopartner geliefert. Es kommt aus Utzenstorf, Bern und trägt Knospe Zertifizierung</v>
      </c>
      <c r="AE127" s="54">
        <v>2.6</v>
      </c>
      <c r="AF127" s="54">
        <f t="shared" si="77"/>
        <v>0.66975</v>
      </c>
      <c r="AG127" s="55">
        <f t="shared" si="78"/>
        <v>1.257596154</v>
      </c>
      <c r="AH127" s="54"/>
      <c r="AI127" s="54"/>
      <c r="AJ127" s="55"/>
      <c r="AK127" s="56"/>
      <c r="AL127" s="58">
        <v>10.0</v>
      </c>
      <c r="AM127" s="3"/>
      <c r="AN127" s="21"/>
      <c r="AO127" s="3"/>
      <c r="AP127" s="21"/>
      <c r="AQ127" s="3"/>
      <c r="AR127" s="21"/>
      <c r="AS127" s="3"/>
      <c r="AT127" s="21"/>
      <c r="AU127" s="3"/>
      <c r="AV127" s="21"/>
      <c r="AX127" s="21"/>
      <c r="AY127" s="3"/>
      <c r="AZ127" s="21"/>
      <c r="BA127" s="119">
        <v>12.0</v>
      </c>
      <c r="BB127" s="21"/>
      <c r="BC127" s="3"/>
      <c r="BD127" s="21"/>
      <c r="BE127" s="20"/>
      <c r="BF127" s="21"/>
      <c r="BG127" s="20"/>
      <c r="BH127" s="21"/>
      <c r="BI127" s="41"/>
      <c r="BJ127" s="20"/>
      <c r="BK127" s="21"/>
      <c r="BL127" s="20"/>
      <c r="BM127" s="21"/>
      <c r="BN127" s="20"/>
      <c r="BO127" s="21"/>
      <c r="BP127" s="20">
        <v>3.0</v>
      </c>
      <c r="BQ127" s="42"/>
      <c r="BR127" s="42">
        <f t="shared" si="7"/>
        <v>25</v>
      </c>
      <c r="BS127" s="13">
        <v>5.0</v>
      </c>
      <c r="BT127" s="35">
        <f t="shared" si="79"/>
        <v>5</v>
      </c>
      <c r="BU127" s="13">
        <v>6.0</v>
      </c>
      <c r="BV127" s="35" t="s">
        <v>167</v>
      </c>
      <c r="BW127" s="13">
        <v>11.0</v>
      </c>
      <c r="BX127" s="35">
        <v>10.0</v>
      </c>
      <c r="BY127" s="13">
        <f t="shared" si="80"/>
        <v>14</v>
      </c>
      <c r="BZ127" s="35">
        <f t="shared" si="81"/>
        <v>-4</v>
      </c>
      <c r="CA127" s="43">
        <f t="shared" si="82"/>
        <v>-13.079</v>
      </c>
    </row>
    <row r="128">
      <c r="A128" s="1" t="s">
        <v>977</v>
      </c>
      <c r="B128" s="2"/>
      <c r="C128" s="2" t="s">
        <v>978</v>
      </c>
      <c r="D128" s="12" t="s">
        <v>613</v>
      </c>
      <c r="E128" s="12" t="s">
        <v>614</v>
      </c>
      <c r="F128" s="2" t="s">
        <v>978</v>
      </c>
      <c r="G128" s="2" t="s">
        <v>103</v>
      </c>
      <c r="H128" s="2" t="s">
        <v>979</v>
      </c>
      <c r="I128" s="2" t="s">
        <v>980</v>
      </c>
      <c r="J128" s="2" t="s">
        <v>981</v>
      </c>
      <c r="K128" s="2" t="s">
        <v>982</v>
      </c>
      <c r="L128" s="2" t="s">
        <v>982</v>
      </c>
      <c r="M128" s="4" t="s">
        <v>126</v>
      </c>
      <c r="N128" s="28">
        <v>381618.0</v>
      </c>
      <c r="O128" s="13" t="str">
        <f t="shared" si="14"/>
        <v>Biopartner 381618</v>
      </c>
      <c r="P128" s="13" t="s">
        <v>84</v>
      </c>
      <c r="Q128" s="29">
        <v>2.96</v>
      </c>
      <c r="R128" s="71"/>
      <c r="S128" s="31">
        <f t="shared" si="71"/>
        <v>3.256</v>
      </c>
      <c r="T128" s="71">
        <f t="shared" si="39"/>
        <v>3.3374</v>
      </c>
      <c r="U128" s="49">
        <f t="shared" si="40"/>
        <v>3.3374</v>
      </c>
      <c r="V128" s="9">
        <v>3.8</v>
      </c>
      <c r="W128" s="9">
        <f t="shared" si="76"/>
        <v>-0.4626</v>
      </c>
      <c r="X128" s="90">
        <v>44473.0</v>
      </c>
      <c r="Y128" s="13" t="s">
        <v>983</v>
      </c>
      <c r="Z128" s="34" t="str">
        <f>CONCATENATE('Alle Produkte - Gesamtsortiment'!A128, " ", 'Alle Produkte - Gesamtsortiment'!C128)</f>
        <v>K47 Kokosmilch extra</v>
      </c>
      <c r="AA128" s="35" t="s">
        <v>86</v>
      </c>
      <c r="AB128" s="12" t="s">
        <v>984</v>
      </c>
      <c r="AC128" s="26" t="str">
        <f t="shared" si="16"/>
        <v>https://webshop.quartier-depot.ch/wp-content/uploads/quartier-produkt-124.png</v>
      </c>
      <c r="AD128" s="13" t="str">
        <f t="shared" si="17"/>
        <v>Kokosmilch extra wird von Morgenland (DE) produziert und von Biopartner geliefert. Es kommt aus Sri Lanka und trägt Bio Zertifizierung</v>
      </c>
      <c r="AE128" s="54">
        <v>3.95</v>
      </c>
      <c r="AF128" s="54">
        <f t="shared" si="77"/>
        <v>-0.6126</v>
      </c>
      <c r="AG128" s="55">
        <f t="shared" si="78"/>
        <v>0.8449113924</v>
      </c>
      <c r="AH128" s="54"/>
      <c r="AI128" s="54">
        <f t="shared" ref="AI128:AI132" si="85">U128-AH128</f>
        <v>3.3374</v>
      </c>
      <c r="AJ128" s="55" t="str">
        <f t="shared" ref="AJ128:AJ132" si="86">U128/AH128</f>
        <v>#DIV/0!</v>
      </c>
      <c r="AK128" s="56"/>
      <c r="AL128" s="21"/>
      <c r="AM128" s="92">
        <v>12.0</v>
      </c>
      <c r="AN128" s="21"/>
      <c r="AO128" s="89"/>
      <c r="AP128" s="21"/>
      <c r="AQ128" s="89"/>
      <c r="AR128" s="21"/>
      <c r="AS128" s="89"/>
      <c r="AT128" s="21"/>
      <c r="AU128" s="89"/>
      <c r="AV128" s="21"/>
      <c r="AX128" s="58">
        <v>12.0</v>
      </c>
      <c r="AY128" s="89"/>
      <c r="AZ128" s="21"/>
      <c r="BA128" s="92">
        <v>6.0</v>
      </c>
      <c r="BB128" s="21"/>
      <c r="BC128" s="89"/>
      <c r="BD128" s="21"/>
      <c r="BE128" s="20"/>
      <c r="BF128" s="21"/>
      <c r="BG128" s="20"/>
      <c r="BH128" s="21">
        <v>12.0</v>
      </c>
      <c r="BI128" s="41"/>
      <c r="BJ128" s="20"/>
      <c r="BK128" s="21"/>
      <c r="BL128" s="20"/>
      <c r="BM128" s="21"/>
      <c r="BN128" s="20"/>
      <c r="BO128" s="21"/>
      <c r="BP128" s="20">
        <v>6.0</v>
      </c>
      <c r="BQ128" s="42"/>
      <c r="BR128" s="42">
        <f t="shared" si="7"/>
        <v>48</v>
      </c>
      <c r="BS128" s="13">
        <v>7.0</v>
      </c>
      <c r="BT128" s="35">
        <f t="shared" si="79"/>
        <v>7</v>
      </c>
      <c r="BU128" s="13">
        <v>6.0</v>
      </c>
      <c r="BV128" s="35" t="s">
        <v>167</v>
      </c>
      <c r="BW128" s="13">
        <v>23.0</v>
      </c>
      <c r="BX128" s="35">
        <v>7.0</v>
      </c>
      <c r="BY128" s="13">
        <f t="shared" si="80"/>
        <v>25</v>
      </c>
      <c r="BZ128" s="35">
        <f t="shared" si="81"/>
        <v>-18</v>
      </c>
      <c r="CA128" s="43">
        <f t="shared" si="82"/>
        <v>-60.0732</v>
      </c>
    </row>
    <row r="129">
      <c r="A129" s="1" t="s">
        <v>985</v>
      </c>
      <c r="B129" s="2"/>
      <c r="C129" s="2" t="s">
        <v>986</v>
      </c>
      <c r="D129" s="12" t="s">
        <v>613</v>
      </c>
      <c r="E129" s="12" t="s">
        <v>927</v>
      </c>
      <c r="F129" s="2" t="s">
        <v>986</v>
      </c>
      <c r="G129" s="2" t="s">
        <v>103</v>
      </c>
      <c r="H129" s="2" t="s">
        <v>987</v>
      </c>
      <c r="I129" s="2"/>
      <c r="J129" s="2" t="s">
        <v>981</v>
      </c>
      <c r="K129" s="2" t="s">
        <v>982</v>
      </c>
      <c r="L129" s="2" t="s">
        <v>982</v>
      </c>
      <c r="M129" s="4" t="s">
        <v>126</v>
      </c>
      <c r="N129" s="28" t="s">
        <v>988</v>
      </c>
      <c r="O129" s="13" t="str">
        <f t="shared" si="14"/>
        <v>Biopartner 342088</v>
      </c>
      <c r="P129" s="13" t="s">
        <v>84</v>
      </c>
      <c r="Q129" s="29">
        <v>7.54</v>
      </c>
      <c r="R129" s="71"/>
      <c r="S129" s="31">
        <f t="shared" si="71"/>
        <v>8.294</v>
      </c>
      <c r="T129" s="71">
        <f t="shared" si="39"/>
        <v>8.50135</v>
      </c>
      <c r="U129" s="49">
        <f t="shared" si="40"/>
        <v>8.50135</v>
      </c>
      <c r="V129" s="9">
        <v>3.8</v>
      </c>
      <c r="W129" s="9">
        <f t="shared" si="76"/>
        <v>4.70135</v>
      </c>
      <c r="X129" s="90">
        <v>44474.0</v>
      </c>
      <c r="Y129" s="13" t="s">
        <v>989</v>
      </c>
      <c r="Z129" s="34" t="str">
        <f>CONCATENATE('Alle Produkte - Gesamtsortiment'!A129, " ", 'Alle Produkte - Gesamtsortiment'!C129)</f>
        <v>K48 Kokosöl nativ</v>
      </c>
      <c r="AA129" s="35" t="s">
        <v>86</v>
      </c>
      <c r="AB129" s="12" t="s">
        <v>990</v>
      </c>
      <c r="AC129" s="26" t="str">
        <f t="shared" si="16"/>
        <v>https://webshop.quartier-depot.ch/wp-content/uploads/quartier-produkt-125.png</v>
      </c>
      <c r="AD129" s="13" t="str">
        <f t="shared" si="17"/>
        <v>Kokosöl nativ wird von Bio Planète produziert und von Biopartner geliefert. Es kommt aus Sri Lanka und trägt Bio Zertifizierung</v>
      </c>
      <c r="AE129" s="54">
        <v>3.95</v>
      </c>
      <c r="AF129" s="54">
        <f t="shared" si="77"/>
        <v>4.55135</v>
      </c>
      <c r="AG129" s="55">
        <f t="shared" si="78"/>
        <v>2.152240506</v>
      </c>
      <c r="AH129" s="54"/>
      <c r="AI129" s="54">
        <f t="shared" si="85"/>
        <v>8.50135</v>
      </c>
      <c r="AJ129" s="55" t="str">
        <f t="shared" si="86"/>
        <v>#DIV/0!</v>
      </c>
      <c r="AK129" s="56"/>
      <c r="AL129" s="21"/>
      <c r="AM129" s="89"/>
      <c r="AN129" s="21"/>
      <c r="AO129" s="89"/>
      <c r="AP129" s="21"/>
      <c r="AQ129" s="89"/>
      <c r="AR129" s="21"/>
      <c r="AS129" s="89"/>
      <c r="AT129" s="21"/>
      <c r="AU129" s="89"/>
      <c r="AV129" s="21"/>
      <c r="AX129" s="58">
        <v>6.0</v>
      </c>
      <c r="AY129" s="89"/>
      <c r="AZ129" s="58">
        <v>6.0</v>
      </c>
      <c r="BA129" s="89"/>
      <c r="BB129" s="21"/>
      <c r="BC129" s="89"/>
      <c r="BD129" s="21"/>
      <c r="BE129" s="20"/>
      <c r="BF129" s="21"/>
      <c r="BG129" s="20"/>
      <c r="BH129" s="21">
        <v>6.0</v>
      </c>
      <c r="BI129" s="41"/>
      <c r="BJ129" s="20"/>
      <c r="BK129" s="21"/>
      <c r="BL129" s="20"/>
      <c r="BM129" s="21"/>
      <c r="BN129" s="20"/>
      <c r="BO129" s="21"/>
      <c r="BP129" s="20"/>
      <c r="BQ129" s="42"/>
      <c r="BR129" s="42">
        <f t="shared" si="7"/>
        <v>18</v>
      </c>
      <c r="BS129" s="13">
        <v>12.0</v>
      </c>
      <c r="BT129" s="35">
        <f t="shared" si="79"/>
        <v>12</v>
      </c>
      <c r="BU129" s="13">
        <v>6.0</v>
      </c>
      <c r="BV129" s="35" t="s">
        <v>167</v>
      </c>
      <c r="BW129" s="13">
        <v>5.0</v>
      </c>
      <c r="BX129" s="35">
        <v>7.0</v>
      </c>
      <c r="BY129" s="13">
        <f t="shared" si="80"/>
        <v>13</v>
      </c>
      <c r="BZ129" s="35">
        <f t="shared" si="81"/>
        <v>-6</v>
      </c>
      <c r="CA129" s="43">
        <f t="shared" si="82"/>
        <v>-51.0081</v>
      </c>
    </row>
    <row r="130">
      <c r="A130" s="1" t="s">
        <v>991</v>
      </c>
      <c r="B130" s="2" t="s">
        <v>135</v>
      </c>
      <c r="C130" s="2" t="s">
        <v>992</v>
      </c>
      <c r="D130" s="12" t="s">
        <v>613</v>
      </c>
      <c r="E130" s="12" t="s">
        <v>927</v>
      </c>
      <c r="F130" s="2" t="s">
        <v>992</v>
      </c>
      <c r="G130" s="2" t="s">
        <v>103</v>
      </c>
      <c r="H130" s="2" t="s">
        <v>928</v>
      </c>
      <c r="I130" s="87" t="s">
        <v>929</v>
      </c>
      <c r="J130" s="2" t="s">
        <v>993</v>
      </c>
      <c r="K130" s="2"/>
      <c r="L130" s="2" t="s">
        <v>81</v>
      </c>
      <c r="M130" s="4" t="s">
        <v>152</v>
      </c>
      <c r="N130" s="28">
        <v>383916.0</v>
      </c>
      <c r="O130" s="13" t="str">
        <f t="shared" si="14"/>
        <v>Biopartner 383916</v>
      </c>
      <c r="P130" s="13" t="s">
        <v>84</v>
      </c>
      <c r="Q130" s="29">
        <v>8.51</v>
      </c>
      <c r="R130" s="71"/>
      <c r="S130" s="31">
        <f t="shared" si="71"/>
        <v>9.361</v>
      </c>
      <c r="T130" s="71">
        <f t="shared" si="39"/>
        <v>9.595025</v>
      </c>
      <c r="U130" s="49">
        <f t="shared" si="40"/>
        <v>9.595025</v>
      </c>
      <c r="V130" s="9"/>
      <c r="W130" s="9">
        <f t="shared" si="76"/>
        <v>9.595025</v>
      </c>
      <c r="X130" s="90"/>
      <c r="Y130" s="13" t="s">
        <v>994</v>
      </c>
      <c r="Z130" s="34" t="str">
        <f>CONCATENATE('Alle Produkte - Gesamtsortiment'!A130, " ", 'Alle Produkte - Gesamtsortiment'!C130)</f>
        <v>K49 Rapsöl</v>
      </c>
      <c r="AA130" s="35" t="s">
        <v>86</v>
      </c>
      <c r="AB130" s="12" t="s">
        <v>995</v>
      </c>
      <c r="AC130" s="26" t="str">
        <f t="shared" si="16"/>
        <v>https://webshop.quartier-depot.ch/wp-content/uploads/quartier-produkt-126.png</v>
      </c>
      <c r="AD130" s="13" t="str">
        <f t="shared" si="17"/>
        <v>Rapsöl wird von Biofarm produziert und von Biopartner geliefert. Es kommt aus Schweiz und trägt Knospe Zertifizierung</v>
      </c>
      <c r="AE130" s="54">
        <v>3.95</v>
      </c>
      <c r="AF130" s="54">
        <f t="shared" si="77"/>
        <v>5.645025</v>
      </c>
      <c r="AG130" s="55">
        <f t="shared" si="78"/>
        <v>2.429120253</v>
      </c>
      <c r="AH130" s="54"/>
      <c r="AI130" s="54">
        <f t="shared" si="85"/>
        <v>9.595025</v>
      </c>
      <c r="AJ130" s="55" t="str">
        <f t="shared" si="86"/>
        <v>#DIV/0!</v>
      </c>
      <c r="AK130" s="56"/>
      <c r="AL130" s="21"/>
      <c r="AM130" s="89"/>
      <c r="AN130" s="21"/>
      <c r="AO130" s="89"/>
      <c r="AP130" s="21"/>
      <c r="AQ130" s="89"/>
      <c r="AR130" s="21"/>
      <c r="AS130" s="89"/>
      <c r="AT130" s="21"/>
      <c r="AU130" s="89"/>
      <c r="AV130" s="21"/>
      <c r="AX130" s="21"/>
      <c r="AY130" s="89"/>
      <c r="AZ130" s="21"/>
      <c r="BA130" s="89"/>
      <c r="BB130" s="21"/>
      <c r="BC130" s="89"/>
      <c r="BD130" s="21"/>
      <c r="BE130" s="20"/>
      <c r="BF130" s="21"/>
      <c r="BG130" s="20"/>
      <c r="BH130" s="41"/>
      <c r="BI130" s="41"/>
      <c r="BJ130" s="20"/>
      <c r="BK130" s="21">
        <v>6.0</v>
      </c>
      <c r="BL130" s="20"/>
      <c r="BM130" s="21">
        <v>6.0</v>
      </c>
      <c r="BN130" s="20"/>
      <c r="BO130" s="21"/>
      <c r="BP130" s="20"/>
      <c r="BQ130" s="42"/>
      <c r="BR130" s="42">
        <f t="shared" si="7"/>
        <v>12</v>
      </c>
      <c r="BS130" s="13">
        <v>10.0</v>
      </c>
      <c r="BT130" s="35">
        <f t="shared" si="79"/>
        <v>10</v>
      </c>
      <c r="BU130" s="13">
        <v>3.0</v>
      </c>
      <c r="BV130" s="35" t="s">
        <v>167</v>
      </c>
      <c r="BW130" s="13">
        <v>5.0</v>
      </c>
      <c r="BX130" s="35">
        <v>7.0</v>
      </c>
      <c r="BY130" s="13">
        <f t="shared" si="80"/>
        <v>7</v>
      </c>
      <c r="BZ130" s="35">
        <f t="shared" si="81"/>
        <v>0</v>
      </c>
      <c r="CA130" s="43">
        <f t="shared" si="82"/>
        <v>0</v>
      </c>
    </row>
    <row r="131">
      <c r="A131" s="1" t="s">
        <v>996</v>
      </c>
      <c r="B131" s="2"/>
      <c r="C131" s="2" t="s">
        <v>997</v>
      </c>
      <c r="D131" s="12" t="s">
        <v>613</v>
      </c>
      <c r="E131" s="12" t="s">
        <v>927</v>
      </c>
      <c r="F131" s="2" t="s">
        <v>998</v>
      </c>
      <c r="G131" s="2" t="s">
        <v>103</v>
      </c>
      <c r="H131" s="3" t="s">
        <v>615</v>
      </c>
      <c r="I131" s="87" t="s">
        <v>617</v>
      </c>
      <c r="J131" s="2" t="s">
        <v>993</v>
      </c>
      <c r="K131" s="2"/>
      <c r="L131" s="2" t="s">
        <v>311</v>
      </c>
      <c r="M131" s="4" t="s">
        <v>296</v>
      </c>
      <c r="N131" s="28" t="s">
        <v>999</v>
      </c>
      <c r="O131" s="13" t="str">
        <f t="shared" si="14"/>
        <v>Biopartner 100.006.00</v>
      </c>
      <c r="P131" s="13" t="s">
        <v>84</v>
      </c>
      <c r="Q131" s="111">
        <v>7.37</v>
      </c>
      <c r="R131" s="71"/>
      <c r="S131" s="71">
        <f t="shared" si="71"/>
        <v>8.107</v>
      </c>
      <c r="T131" s="71">
        <f t="shared" si="39"/>
        <v>8.309675</v>
      </c>
      <c r="U131" s="49">
        <f t="shared" si="40"/>
        <v>8.309675</v>
      </c>
      <c r="V131" s="9">
        <v>8.5</v>
      </c>
      <c r="W131" s="9">
        <f t="shared" si="76"/>
        <v>-0.190325</v>
      </c>
      <c r="X131" s="90" t="s">
        <v>1000</v>
      </c>
      <c r="Y131" s="13" t="s">
        <v>1001</v>
      </c>
      <c r="Z131" s="34" t="str">
        <f>CONCATENATE('Alle Produkte - Gesamtsortiment'!A131, " ", 'Alle Produkte - Gesamtsortiment'!C131)</f>
        <v>K50 Balsamico bianco Condimento</v>
      </c>
      <c r="AA131" s="35" t="s">
        <v>86</v>
      </c>
      <c r="AB131" s="12" t="s">
        <v>1002</v>
      </c>
      <c r="AC131" s="26" t="str">
        <f t="shared" si="16"/>
        <v>https://webshop.quartier-depot.ch/wp-content/uploads/quartier-produkt-127.png</v>
      </c>
      <c r="AD131" s="13" t="str">
        <f t="shared" si="17"/>
        <v>Balsamico bianco Condimento wird von Terra Verde  produziert und von Biopartner geliefert. Es kommt aus Italien und trägt EU-Bio Zertifizierung</v>
      </c>
      <c r="AE131" s="54">
        <v>6.3</v>
      </c>
      <c r="AF131" s="54">
        <f t="shared" si="77"/>
        <v>2.009675</v>
      </c>
      <c r="AG131" s="55">
        <f t="shared" si="78"/>
        <v>1.318996032</v>
      </c>
      <c r="AH131" s="54">
        <v>10.9</v>
      </c>
      <c r="AI131" s="54">
        <f t="shared" si="85"/>
        <v>-2.590325</v>
      </c>
      <c r="AJ131" s="55">
        <f t="shared" si="86"/>
        <v>0.7623555046</v>
      </c>
      <c r="AK131" s="56"/>
      <c r="AL131" s="58">
        <v>12.0</v>
      </c>
      <c r="AM131" s="89"/>
      <c r="AN131" s="21"/>
      <c r="AO131" s="89"/>
      <c r="AP131" s="21"/>
      <c r="AQ131" s="89"/>
      <c r="AR131" s="21"/>
      <c r="AS131" s="89"/>
      <c r="AT131" s="21"/>
      <c r="AU131" s="92">
        <v>12.0</v>
      </c>
      <c r="AV131" s="21"/>
      <c r="AW131" s="89"/>
      <c r="AX131" s="21"/>
      <c r="AY131" s="89"/>
      <c r="AZ131" s="21"/>
      <c r="BA131" s="89"/>
      <c r="BB131" s="21"/>
      <c r="BC131" s="89"/>
      <c r="BD131" s="21"/>
      <c r="BE131" s="20">
        <v>12.0</v>
      </c>
      <c r="BF131" s="21"/>
      <c r="BG131" s="20"/>
      <c r="BH131" s="21"/>
      <c r="BI131" s="41"/>
      <c r="BJ131" s="20"/>
      <c r="BK131" s="21"/>
      <c r="BL131" s="20"/>
      <c r="BM131" s="21"/>
      <c r="BN131" s="20"/>
      <c r="BO131" s="21"/>
      <c r="BP131" s="20"/>
      <c r="BQ131" s="42"/>
      <c r="BR131" s="42">
        <f t="shared" si="7"/>
        <v>36</v>
      </c>
      <c r="BS131" s="13">
        <v>14.0</v>
      </c>
      <c r="BT131" s="35">
        <f t="shared" si="79"/>
        <v>14</v>
      </c>
      <c r="BU131" s="13">
        <v>6.0</v>
      </c>
      <c r="BV131" s="35" t="s">
        <v>167</v>
      </c>
      <c r="BW131" s="13">
        <v>17.0</v>
      </c>
      <c r="BX131" s="35">
        <v>20.0</v>
      </c>
      <c r="BY131" s="13">
        <f t="shared" si="80"/>
        <v>19</v>
      </c>
      <c r="BZ131" s="35">
        <f t="shared" si="81"/>
        <v>1</v>
      </c>
      <c r="CA131" s="43">
        <f t="shared" si="82"/>
        <v>8.309675</v>
      </c>
    </row>
    <row r="132">
      <c r="A132" s="1" t="s">
        <v>1003</v>
      </c>
      <c r="B132" s="2"/>
      <c r="C132" s="2" t="s">
        <v>1004</v>
      </c>
      <c r="D132" s="12" t="s">
        <v>613</v>
      </c>
      <c r="E132" s="12" t="s">
        <v>927</v>
      </c>
      <c r="F132" s="2" t="s">
        <v>1005</v>
      </c>
      <c r="G132" s="2" t="s">
        <v>103</v>
      </c>
      <c r="H132" s="3" t="s">
        <v>615</v>
      </c>
      <c r="I132" s="87" t="s">
        <v>617</v>
      </c>
      <c r="J132" s="2" t="s">
        <v>993</v>
      </c>
      <c r="K132" s="2"/>
      <c r="L132" s="2" t="s">
        <v>311</v>
      </c>
      <c r="M132" s="4" t="s">
        <v>296</v>
      </c>
      <c r="N132" s="28" t="s">
        <v>1006</v>
      </c>
      <c r="O132" s="13" t="str">
        <f t="shared" si="14"/>
        <v>Biopartner 100.001.00</v>
      </c>
      <c r="P132" s="13" t="s">
        <v>84</v>
      </c>
      <c r="Q132" s="111">
        <v>7.45</v>
      </c>
      <c r="R132" s="71"/>
      <c r="S132" s="71">
        <f t="shared" si="71"/>
        <v>8.195</v>
      </c>
      <c r="T132" s="71">
        <f t="shared" si="39"/>
        <v>8.399875</v>
      </c>
      <c r="U132" s="49">
        <f t="shared" si="40"/>
        <v>8.399875</v>
      </c>
      <c r="V132" s="9">
        <v>8.5</v>
      </c>
      <c r="W132" s="9">
        <f t="shared" si="76"/>
        <v>-0.100125</v>
      </c>
      <c r="X132" s="90">
        <v>45574.0</v>
      </c>
      <c r="Y132" s="13" t="s">
        <v>1007</v>
      </c>
      <c r="Z132" s="34" t="str">
        <f>CONCATENATE('Alle Produkte - Gesamtsortiment'!A132, " ", 'Alle Produkte - Gesamtsortiment'!C132)</f>
        <v>K51 Aceto Balsamico di Modena IGP</v>
      </c>
      <c r="AA132" s="35" t="s">
        <v>86</v>
      </c>
      <c r="AB132" s="12" t="s">
        <v>1008</v>
      </c>
      <c r="AC132" s="26" t="str">
        <f t="shared" si="16"/>
        <v>https://webshop.quartier-depot.ch/wp-content/uploads/quartier-produkt-128.png</v>
      </c>
      <c r="AD132" s="13" t="str">
        <f t="shared" si="17"/>
        <v>Aceto Balsamico di Modena IGP wird von Terra Verde  produziert und von Biopartner geliefert. Es kommt aus Italien und trägt EU-Bio Zertifizierung</v>
      </c>
      <c r="AE132" s="54">
        <v>6.5</v>
      </c>
      <c r="AF132" s="54">
        <f t="shared" si="77"/>
        <v>1.899875</v>
      </c>
      <c r="AG132" s="55">
        <f t="shared" si="78"/>
        <v>1.292288462</v>
      </c>
      <c r="AH132" s="54">
        <v>10.9</v>
      </c>
      <c r="AI132" s="54">
        <f t="shared" si="85"/>
        <v>-2.500125</v>
      </c>
      <c r="AJ132" s="55">
        <f t="shared" si="86"/>
        <v>0.7706307339</v>
      </c>
      <c r="AK132" s="56"/>
      <c r="AL132" s="58">
        <v>12.0</v>
      </c>
      <c r="AM132" s="89"/>
      <c r="AN132" s="21"/>
      <c r="AO132" s="89"/>
      <c r="AP132" s="21"/>
      <c r="AQ132" s="89"/>
      <c r="AR132" s="21"/>
      <c r="AS132" s="89"/>
      <c r="AT132" s="21"/>
      <c r="AU132" s="92">
        <v>12.0</v>
      </c>
      <c r="AV132" s="21"/>
      <c r="AW132" s="89"/>
      <c r="AX132" s="21"/>
      <c r="AY132" s="89"/>
      <c r="AZ132" s="21"/>
      <c r="BA132" s="89"/>
      <c r="BB132" s="21"/>
      <c r="BC132" s="89"/>
      <c r="BD132" s="21"/>
      <c r="BE132" s="20">
        <v>12.0</v>
      </c>
      <c r="BF132" s="21"/>
      <c r="BG132" s="20"/>
      <c r="BH132" s="21"/>
      <c r="BI132" s="41"/>
      <c r="BJ132" s="20"/>
      <c r="BK132" s="21"/>
      <c r="BL132" s="20"/>
      <c r="BM132" s="21"/>
      <c r="BN132" s="20"/>
      <c r="BO132" s="21"/>
      <c r="BP132" s="20"/>
      <c r="BQ132" s="42"/>
      <c r="BR132" s="42">
        <f t="shared" si="7"/>
        <v>36</v>
      </c>
      <c r="BS132" s="13">
        <v>9.0</v>
      </c>
      <c r="BT132" s="35">
        <f t="shared" si="79"/>
        <v>9</v>
      </c>
      <c r="BU132" s="13">
        <v>6.0</v>
      </c>
      <c r="BV132" s="35" t="s">
        <v>167</v>
      </c>
      <c r="BW132" s="13">
        <v>18.0</v>
      </c>
      <c r="BX132" s="35">
        <v>16.0</v>
      </c>
      <c r="BY132" s="13">
        <f t="shared" si="80"/>
        <v>18</v>
      </c>
      <c r="BZ132" s="35">
        <f t="shared" si="81"/>
        <v>-2</v>
      </c>
      <c r="CA132" s="43">
        <f t="shared" si="82"/>
        <v>-16.79975</v>
      </c>
    </row>
    <row r="133">
      <c r="A133" s="114" t="s">
        <v>1009</v>
      </c>
      <c r="B133" s="2"/>
      <c r="C133" s="2" t="s">
        <v>1010</v>
      </c>
      <c r="D133" s="12" t="s">
        <v>613</v>
      </c>
      <c r="E133" s="12" t="s">
        <v>927</v>
      </c>
      <c r="F133" s="3" t="s">
        <v>1011</v>
      </c>
      <c r="G133" s="2" t="s">
        <v>103</v>
      </c>
      <c r="H133" s="3" t="s">
        <v>965</v>
      </c>
      <c r="I133" s="87" t="s">
        <v>966</v>
      </c>
      <c r="J133" s="3" t="s">
        <v>1012</v>
      </c>
      <c r="K133" s="2"/>
      <c r="L133" s="2" t="s">
        <v>311</v>
      </c>
      <c r="M133" s="4" t="s">
        <v>296</v>
      </c>
      <c r="N133" s="28">
        <v>348080.0</v>
      </c>
      <c r="O133" s="13" t="str">
        <f t="shared" si="14"/>
        <v>Biopartner 348080</v>
      </c>
      <c r="P133" s="13" t="s">
        <v>84</v>
      </c>
      <c r="Q133" s="111">
        <v>3.25</v>
      </c>
      <c r="R133" s="71"/>
      <c r="S133" s="31">
        <f t="shared" si="71"/>
        <v>3.575</v>
      </c>
      <c r="T133" s="71">
        <f t="shared" si="39"/>
        <v>3.664375</v>
      </c>
      <c r="U133" s="49">
        <f t="shared" si="40"/>
        <v>3.664375</v>
      </c>
      <c r="V133" s="9">
        <v>3.8</v>
      </c>
      <c r="W133" s="9">
        <f t="shared" si="76"/>
        <v>-0.135625</v>
      </c>
      <c r="X133" s="125"/>
      <c r="Y133" s="13" t="s">
        <v>1013</v>
      </c>
      <c r="Z133" s="34" t="str">
        <f>CONCATENATE('Alle Produkte - Gesamtsortiment'!A133, " ", 'Alle Produkte - Gesamtsortiment'!C133)</f>
        <v>K52 Weissweinessig</v>
      </c>
      <c r="AA133" s="35" t="s">
        <v>86</v>
      </c>
      <c r="AB133" s="12" t="s">
        <v>1014</v>
      </c>
      <c r="AC133" s="26" t="str">
        <f t="shared" si="16"/>
        <v>https://webshop.quartier-depot.ch/wp-content/uploads/quartier-produkt-129.png</v>
      </c>
      <c r="AD133" s="13" t="str">
        <f t="shared" si="17"/>
        <v>Weissweinessig wird von Rapunzel produziert und von Biopartner geliefert. Es kommt aus Italien und trägt EU-Bio Zertifizierung</v>
      </c>
      <c r="AE133" s="54">
        <v>0.8</v>
      </c>
      <c r="AF133" s="54">
        <f t="shared" si="77"/>
        <v>2.864375</v>
      </c>
      <c r="AG133" s="55">
        <f t="shared" si="78"/>
        <v>4.58046875</v>
      </c>
      <c r="AH133" s="54"/>
      <c r="AI133" s="54"/>
      <c r="AJ133" s="55"/>
      <c r="AK133" s="56"/>
      <c r="AL133" s="58">
        <v>12.0</v>
      </c>
      <c r="AM133" s="3"/>
      <c r="AN133" s="21"/>
      <c r="AO133" s="3"/>
      <c r="AP133" s="21"/>
      <c r="AQ133" s="3"/>
      <c r="AR133" s="21"/>
      <c r="AS133" s="3"/>
      <c r="AT133" s="21"/>
      <c r="AU133" s="3"/>
      <c r="AV133" s="21"/>
      <c r="AW133" s="3"/>
      <c r="AX133" s="21"/>
      <c r="AY133" s="3"/>
      <c r="AZ133" s="21"/>
      <c r="BA133" s="3"/>
      <c r="BB133" s="21"/>
      <c r="BC133" s="3"/>
      <c r="BD133" s="21"/>
      <c r="BE133" s="20"/>
      <c r="BF133" s="21"/>
      <c r="BG133" s="20"/>
      <c r="BH133" s="21"/>
      <c r="BI133" s="41"/>
      <c r="BJ133" s="20"/>
      <c r="BK133" s="21"/>
      <c r="BL133" s="20"/>
      <c r="BM133" s="21"/>
      <c r="BN133" s="20"/>
      <c r="BO133" s="21"/>
      <c r="BP133" s="20">
        <v>6.0</v>
      </c>
      <c r="BQ133" s="42"/>
      <c r="BR133" s="42">
        <f t="shared" si="7"/>
        <v>18</v>
      </c>
      <c r="BS133" s="13">
        <v>5.0</v>
      </c>
      <c r="BT133" s="35">
        <f t="shared" si="79"/>
        <v>5</v>
      </c>
      <c r="BU133" s="13">
        <v>6.0</v>
      </c>
      <c r="BV133" s="35" t="s">
        <v>167</v>
      </c>
      <c r="BW133" s="13">
        <v>5.0</v>
      </c>
      <c r="BX133" s="35">
        <v>7.0</v>
      </c>
      <c r="BY133" s="13">
        <f t="shared" si="80"/>
        <v>13</v>
      </c>
      <c r="BZ133" s="35">
        <f t="shared" si="81"/>
        <v>-6</v>
      </c>
      <c r="CA133" s="43">
        <f t="shared" si="82"/>
        <v>-21.98625</v>
      </c>
    </row>
    <row r="134">
      <c r="A134" s="1" t="s">
        <v>1015</v>
      </c>
      <c r="B134" s="3"/>
      <c r="C134" s="3" t="s">
        <v>1016</v>
      </c>
      <c r="D134" s="12" t="s">
        <v>613</v>
      </c>
      <c r="E134" s="12" t="s">
        <v>927</v>
      </c>
      <c r="F134" s="3" t="s">
        <v>1016</v>
      </c>
      <c r="G134" s="2" t="s">
        <v>103</v>
      </c>
      <c r="H134" s="2" t="s">
        <v>928</v>
      </c>
      <c r="I134" s="87" t="s">
        <v>929</v>
      </c>
      <c r="J134" s="3" t="s">
        <v>334</v>
      </c>
      <c r="K134" s="2"/>
      <c r="L134" s="2" t="s">
        <v>151</v>
      </c>
      <c r="M134" s="2" t="s">
        <v>152</v>
      </c>
      <c r="N134" s="28">
        <v>383918.0</v>
      </c>
      <c r="O134" s="13" t="str">
        <f t="shared" si="14"/>
        <v>Biopartner 383918</v>
      </c>
      <c r="P134" s="13" t="s">
        <v>84</v>
      </c>
      <c r="Q134" s="111">
        <v>3.43</v>
      </c>
      <c r="R134" s="71"/>
      <c r="S134" s="31">
        <f t="shared" si="71"/>
        <v>3.773</v>
      </c>
      <c r="T134" s="71">
        <f t="shared" si="39"/>
        <v>3.867325</v>
      </c>
      <c r="U134" s="49">
        <f t="shared" si="40"/>
        <v>3.867325</v>
      </c>
      <c r="V134" s="49">
        <v>4.0</v>
      </c>
      <c r="W134" s="49">
        <f t="shared" si="76"/>
        <v>-0.132675</v>
      </c>
      <c r="X134" s="90" t="s">
        <v>1017</v>
      </c>
      <c r="Y134" s="13" t="s">
        <v>1018</v>
      </c>
      <c r="Z134" s="34" t="str">
        <f>CONCATENATE('Alle Produkte - Gesamtsortiment'!A134, " ", 'Alle Produkte - Gesamtsortiment'!C134)</f>
        <v>K53 Apfelessig</v>
      </c>
      <c r="AA134" s="35" t="s">
        <v>86</v>
      </c>
      <c r="AB134" s="12" t="s">
        <v>1019</v>
      </c>
      <c r="AC134" s="26" t="str">
        <f t="shared" si="16"/>
        <v>https://webshop.quartier-depot.ch/wp-content/uploads/quartier-produkt-130.png</v>
      </c>
      <c r="AD134" s="13" t="str">
        <f t="shared" si="17"/>
        <v>Apfelessig wird von Biofarm produziert und von Biopartner geliefert. Es kommt aus der Schweiz und trägt Knospe Zertifizierung</v>
      </c>
      <c r="AE134" s="54">
        <v>2.4</v>
      </c>
      <c r="AF134" s="54">
        <f t="shared" si="77"/>
        <v>1.467325</v>
      </c>
      <c r="AG134" s="55">
        <f t="shared" si="78"/>
        <v>1.611385417</v>
      </c>
      <c r="AH134" s="54">
        <v>6.05</v>
      </c>
      <c r="AI134" s="54">
        <f t="shared" ref="AI134:AI135" si="87">U134-AH134</f>
        <v>-2.182675</v>
      </c>
      <c r="AJ134" s="55">
        <f t="shared" ref="AJ134:AJ135" si="88">U134/AH134</f>
        <v>0.6392272727</v>
      </c>
      <c r="AK134" s="56"/>
      <c r="AL134" s="58">
        <v>6.0</v>
      </c>
      <c r="AM134" s="3"/>
      <c r="AN134" s="21"/>
      <c r="AO134" s="3"/>
      <c r="AP134" s="21"/>
      <c r="AQ134" s="3"/>
      <c r="AR134" s="21"/>
      <c r="AS134" s="3"/>
      <c r="AT134" s="21"/>
      <c r="AU134" s="3"/>
      <c r="AV134" s="21"/>
      <c r="AW134" s="3"/>
      <c r="AX134" s="21"/>
      <c r="AY134" s="3"/>
      <c r="AZ134" s="21"/>
      <c r="BA134" s="3"/>
      <c r="BB134" s="21"/>
      <c r="BC134" s="3"/>
      <c r="BD134" s="58">
        <v>6.0</v>
      </c>
      <c r="BE134" s="20"/>
      <c r="BF134" s="21"/>
      <c r="BG134" s="20"/>
      <c r="BH134" s="21"/>
      <c r="BI134" s="41"/>
      <c r="BJ134" s="20"/>
      <c r="BK134" s="21"/>
      <c r="BL134" s="20"/>
      <c r="BM134" s="21"/>
      <c r="BN134" s="20"/>
      <c r="BO134" s="21"/>
      <c r="BP134" s="20"/>
      <c r="BQ134" s="42"/>
      <c r="BR134" s="42">
        <f t="shared" si="7"/>
        <v>12</v>
      </c>
      <c r="BS134" s="13">
        <v>5.0</v>
      </c>
      <c r="BT134" s="35">
        <f t="shared" si="79"/>
        <v>5</v>
      </c>
      <c r="BU134" s="13">
        <v>3.0</v>
      </c>
      <c r="BV134" s="35" t="s">
        <v>167</v>
      </c>
      <c r="BW134" s="13">
        <v>4.0</v>
      </c>
      <c r="BX134" s="35">
        <v>7.0</v>
      </c>
      <c r="BY134" s="13">
        <f t="shared" si="80"/>
        <v>8</v>
      </c>
      <c r="BZ134" s="35">
        <f t="shared" si="81"/>
        <v>-1</v>
      </c>
      <c r="CA134" s="43">
        <f t="shared" si="82"/>
        <v>-3.867325</v>
      </c>
    </row>
    <row r="135">
      <c r="A135" s="1" t="s">
        <v>1020</v>
      </c>
      <c r="B135" s="2"/>
      <c r="C135" s="2" t="s">
        <v>1021</v>
      </c>
      <c r="D135" s="12" t="s">
        <v>613</v>
      </c>
      <c r="E135" s="12" t="s">
        <v>614</v>
      </c>
      <c r="F135" s="2" t="s">
        <v>1021</v>
      </c>
      <c r="G135" s="2" t="s">
        <v>103</v>
      </c>
      <c r="H135" s="2" t="s">
        <v>1022</v>
      </c>
      <c r="I135" s="126" t="s">
        <v>1023</v>
      </c>
      <c r="J135" s="2" t="s">
        <v>1024</v>
      </c>
      <c r="K135" s="2"/>
      <c r="L135" s="2" t="s">
        <v>151</v>
      </c>
      <c r="M135" s="4" t="s">
        <v>83</v>
      </c>
      <c r="N135" s="28">
        <v>2780.0</v>
      </c>
      <c r="O135" s="13" t="str">
        <f t="shared" si="14"/>
        <v>Biopartner 2780</v>
      </c>
      <c r="P135" s="13" t="s">
        <v>84</v>
      </c>
      <c r="Q135" s="29">
        <v>5.61</v>
      </c>
      <c r="R135" s="71"/>
      <c r="S135" s="31">
        <f t="shared" si="71"/>
        <v>6.171</v>
      </c>
      <c r="T135" s="71">
        <f t="shared" si="39"/>
        <v>6.325275</v>
      </c>
      <c r="U135" s="49">
        <f t="shared" si="40"/>
        <v>6.325275</v>
      </c>
      <c r="V135" s="9">
        <v>6.33</v>
      </c>
      <c r="W135" s="9">
        <f t="shared" si="76"/>
        <v>-0.004725</v>
      </c>
      <c r="X135" s="90"/>
      <c r="Y135" s="13" t="s">
        <v>1025</v>
      </c>
      <c r="Z135" s="34" t="str">
        <f>CONCATENATE('Alle Produkte - Gesamtsortiment'!A135, " ", 'Alle Produkte - Gesamtsortiment'!C135)</f>
        <v>K54 Soja-Sauce Tamari</v>
      </c>
      <c r="AA135" s="35" t="s">
        <v>86</v>
      </c>
      <c r="AB135" s="12" t="s">
        <v>1026</v>
      </c>
      <c r="AC135" s="26" t="str">
        <f t="shared" si="16"/>
        <v>https://webshop.quartier-depot.ch/wp-content/uploads/quartier-produkt-131.png</v>
      </c>
      <c r="AD135" s="13" t="str">
        <f t="shared" si="17"/>
        <v>Soja-Sauce Tamari wird von Soyana produziert und von Biopartner geliefert. Es kommt aus der Schweiz und trägt CH-Bio Zertifizierung</v>
      </c>
      <c r="AE135" s="54"/>
      <c r="AF135" s="67"/>
      <c r="AG135" s="55"/>
      <c r="AH135" s="54">
        <v>8.9</v>
      </c>
      <c r="AI135" s="54">
        <f t="shared" si="87"/>
        <v>-2.574725</v>
      </c>
      <c r="AJ135" s="55">
        <f t="shared" si="88"/>
        <v>0.7107050562</v>
      </c>
      <c r="AK135" s="65"/>
      <c r="AL135" s="66"/>
      <c r="AM135" s="89"/>
      <c r="AN135" s="66"/>
      <c r="AO135" s="89"/>
      <c r="AP135" s="66"/>
      <c r="AQ135" s="89">
        <v>6.0</v>
      </c>
      <c r="AR135" s="66"/>
      <c r="AS135" s="89"/>
      <c r="AT135" s="66"/>
      <c r="AU135" s="89"/>
      <c r="AV135" s="66"/>
      <c r="AW135" s="89"/>
      <c r="AX135" s="58">
        <v>9.0</v>
      </c>
      <c r="AY135" s="89"/>
      <c r="AZ135" s="66"/>
      <c r="BA135" s="89"/>
      <c r="BB135" s="66"/>
      <c r="BC135" s="89"/>
      <c r="BD135" s="66"/>
      <c r="BE135" s="20"/>
      <c r="BF135" s="21"/>
      <c r="BG135" s="20"/>
      <c r="BH135" s="21"/>
      <c r="BI135" s="41"/>
      <c r="BJ135" s="20"/>
      <c r="BK135" s="21"/>
      <c r="BL135" s="20"/>
      <c r="BM135" s="21"/>
      <c r="BN135" s="20"/>
      <c r="BO135" s="21"/>
      <c r="BP135" s="20"/>
      <c r="BQ135" s="42"/>
      <c r="BR135" s="42">
        <f t="shared" si="7"/>
        <v>15</v>
      </c>
      <c r="BS135" s="13">
        <v>4.0</v>
      </c>
      <c r="BT135" s="35">
        <f t="shared" si="79"/>
        <v>4</v>
      </c>
      <c r="BU135" s="13">
        <v>3.0</v>
      </c>
      <c r="BV135" s="35" t="s">
        <v>167</v>
      </c>
      <c r="BW135" s="13">
        <f>5+4</f>
        <v>9</v>
      </c>
      <c r="BX135" s="35">
        <v>7.0</v>
      </c>
      <c r="BY135" s="13">
        <f t="shared" si="80"/>
        <v>6</v>
      </c>
      <c r="BZ135" s="35">
        <f t="shared" si="81"/>
        <v>1</v>
      </c>
      <c r="CA135" s="43">
        <f t="shared" si="82"/>
        <v>6.325275</v>
      </c>
    </row>
    <row r="136">
      <c r="A136" s="1" t="s">
        <v>1027</v>
      </c>
      <c r="B136" s="2"/>
      <c r="C136" s="2" t="s">
        <v>1028</v>
      </c>
      <c r="D136" s="12" t="s">
        <v>613</v>
      </c>
      <c r="E136" s="12" t="s">
        <v>927</v>
      </c>
      <c r="F136" s="2" t="s">
        <v>935</v>
      </c>
      <c r="G136" s="3" t="s">
        <v>615</v>
      </c>
      <c r="H136" s="3" t="s">
        <v>615</v>
      </c>
      <c r="I136" s="87" t="s">
        <v>617</v>
      </c>
      <c r="J136" s="2" t="s">
        <v>1029</v>
      </c>
      <c r="K136" s="2" t="s">
        <v>311</v>
      </c>
      <c r="L136" s="2" t="s">
        <v>311</v>
      </c>
      <c r="M136" s="4" t="s">
        <v>296</v>
      </c>
      <c r="N136" s="28" t="s">
        <v>1030</v>
      </c>
      <c r="O136" s="13" t="str">
        <f t="shared" si="14"/>
        <v>Terra Verde  110.016.00</v>
      </c>
      <c r="P136" s="13" t="s">
        <v>84</v>
      </c>
      <c r="Q136" s="29">
        <v>83.47</v>
      </c>
      <c r="R136" s="71"/>
      <c r="S136" s="71">
        <f t="shared" si="71"/>
        <v>91.817</v>
      </c>
      <c r="T136" s="71">
        <f t="shared" si="39"/>
        <v>94.112425</v>
      </c>
      <c r="U136" s="49">
        <f t="shared" si="40"/>
        <v>94.112425</v>
      </c>
      <c r="V136" s="9"/>
      <c r="W136" s="9"/>
      <c r="X136" s="90"/>
      <c r="Y136" s="13" t="s">
        <v>1031</v>
      </c>
      <c r="Z136" s="34" t="str">
        <f>CONCATENATE('Alle Produkte - Gesamtsortiment'!A136, " ", 'Alle Produkte - Gesamtsortiment'!C136)</f>
        <v>K55 Olivenöl Extra Vergine 5L</v>
      </c>
      <c r="AA136" s="35" t="s">
        <v>86</v>
      </c>
      <c r="AB136" s="12" t="s">
        <v>1032</v>
      </c>
      <c r="AC136" s="26" t="str">
        <f t="shared" si="16"/>
        <v>https://webshop.quartier-depot.ch/wp-content/uploads/quartier-produkt-132.png</v>
      </c>
      <c r="AD136" s="13" t="str">
        <f t="shared" si="17"/>
        <v>Olivenöl Extra Vergine 5L wird von Terra Verde  produziert und von Terra Verde  geliefert. Es kommt aus Italien und trägt EU-Bio Zertifizierung</v>
      </c>
      <c r="AE136" s="54"/>
      <c r="AF136" s="54"/>
      <c r="AG136" s="55"/>
      <c r="AH136" s="54"/>
      <c r="AI136" s="54"/>
      <c r="AJ136" s="55"/>
      <c r="AK136" s="56"/>
      <c r="AL136" s="21"/>
      <c r="AM136" s="89"/>
      <c r="AN136" s="21"/>
      <c r="AO136" s="89"/>
      <c r="AP136" s="21"/>
      <c r="AQ136" s="89"/>
      <c r="AR136" s="21"/>
      <c r="AS136" s="89"/>
      <c r="AT136" s="21"/>
      <c r="AU136" s="89"/>
      <c r="AV136" s="21"/>
      <c r="AW136" s="58">
        <v>5.0</v>
      </c>
      <c r="AX136" s="21"/>
      <c r="AY136" s="89"/>
      <c r="AZ136" s="58">
        <v>5.0</v>
      </c>
      <c r="BA136" s="89"/>
      <c r="BB136" s="21"/>
      <c r="BC136" s="89"/>
      <c r="BD136" s="21"/>
      <c r="BE136" s="20"/>
      <c r="BF136" s="21"/>
      <c r="BG136" s="20"/>
      <c r="BH136" s="21"/>
      <c r="BI136" s="41"/>
      <c r="BJ136" s="20"/>
      <c r="BK136" s="21">
        <v>4.0</v>
      </c>
      <c r="BL136" s="20"/>
      <c r="BM136" s="21"/>
      <c r="BN136" s="20"/>
      <c r="BO136" s="21"/>
      <c r="BP136" s="20"/>
      <c r="BQ136" s="42"/>
      <c r="BR136" s="42">
        <f t="shared" si="7"/>
        <v>14</v>
      </c>
      <c r="BS136" s="13">
        <v>2.0</v>
      </c>
      <c r="BT136" s="35">
        <f t="shared" si="79"/>
        <v>2</v>
      </c>
      <c r="BU136" s="13">
        <v>2.0</v>
      </c>
      <c r="BV136" s="35" t="s">
        <v>167</v>
      </c>
      <c r="BW136" s="13">
        <f>1+7</f>
        <v>8</v>
      </c>
      <c r="BX136" s="35">
        <v>2.0</v>
      </c>
      <c r="BY136" s="13">
        <f t="shared" si="80"/>
        <v>6</v>
      </c>
      <c r="BZ136" s="35">
        <f t="shared" si="81"/>
        <v>-4</v>
      </c>
      <c r="CA136" s="43">
        <f t="shared" si="82"/>
        <v>-376.4497</v>
      </c>
    </row>
    <row r="137">
      <c r="A137" s="1" t="s">
        <v>1033</v>
      </c>
      <c r="B137" s="2" t="s">
        <v>135</v>
      </c>
      <c r="C137" s="2" t="s">
        <v>1034</v>
      </c>
      <c r="D137" s="12" t="s">
        <v>613</v>
      </c>
      <c r="E137" s="12" t="s">
        <v>927</v>
      </c>
      <c r="F137" s="2" t="s">
        <v>1035</v>
      </c>
      <c r="G137" s="2" t="s">
        <v>1036</v>
      </c>
      <c r="H137" s="2" t="s">
        <v>1036</v>
      </c>
      <c r="I137" s="2"/>
      <c r="J137" s="2" t="s">
        <v>1037</v>
      </c>
      <c r="K137" s="2" t="s">
        <v>303</v>
      </c>
      <c r="L137" s="2" t="s">
        <v>303</v>
      </c>
      <c r="M137" s="4"/>
      <c r="N137" s="28"/>
      <c r="O137" s="13" t="str">
        <f t="shared" si="14"/>
        <v>Bon Sol </v>
      </c>
      <c r="P137" s="13" t="s">
        <v>84</v>
      </c>
      <c r="Q137" s="29">
        <v>15.7</v>
      </c>
      <c r="R137" s="71"/>
      <c r="S137" s="71">
        <f t="shared" si="71"/>
        <v>17.27</v>
      </c>
      <c r="T137" s="71">
        <f t="shared" si="39"/>
        <v>17.70175</v>
      </c>
      <c r="U137" s="49">
        <f t="shared" si="40"/>
        <v>17.70175</v>
      </c>
      <c r="V137" s="9"/>
      <c r="W137" s="9"/>
      <c r="X137" s="90"/>
      <c r="Y137" s="13" t="s">
        <v>1038</v>
      </c>
      <c r="Z137" s="34" t="str">
        <f>CONCATENATE('Alle Produkte - Gesamtsortiment'!A137, " ", 'Alle Produkte - Gesamtsortiment'!C137)</f>
        <v>K56 Olivenöl Bon Sol "extra virgen" </v>
      </c>
      <c r="AA137" s="35" t="s">
        <v>86</v>
      </c>
      <c r="AB137" s="12" t="s">
        <v>1039</v>
      </c>
      <c r="AC137" s="26" t="str">
        <f t="shared" si="16"/>
        <v>https://webshop.quartier-depot.ch/wp-content/uploads/quartier-produkt-133.png</v>
      </c>
      <c r="AD137" s="13" t="str">
        <f t="shared" si="17"/>
        <v>Olivenöl Bon Sol "extra virgen"  wird von Bon Sol produziert und von Bon Sol geliefert. Es kommt aus Spanien und trägt  Zertifizierung</v>
      </c>
      <c r="AE137" s="54"/>
      <c r="AF137" s="54"/>
      <c r="AG137" s="55"/>
      <c r="AH137" s="54"/>
      <c r="AI137" s="54"/>
      <c r="AJ137" s="55"/>
      <c r="AK137" s="56"/>
      <c r="AL137" s="21"/>
      <c r="AM137" s="89"/>
      <c r="AN137" s="21"/>
      <c r="AO137" s="89"/>
      <c r="AP137" s="21"/>
      <c r="AQ137" s="89"/>
      <c r="AR137" s="21"/>
      <c r="AS137" s="89"/>
      <c r="AT137" s="21"/>
      <c r="AU137" s="89"/>
      <c r="AV137" s="21"/>
      <c r="AW137" s="58"/>
      <c r="AX137" s="21"/>
      <c r="AY137" s="89"/>
      <c r="AZ137" s="58"/>
      <c r="BA137" s="89"/>
      <c r="BB137" s="21"/>
      <c r="BC137" s="89"/>
      <c r="BD137" s="21"/>
      <c r="BE137" s="20"/>
      <c r="BF137" s="21"/>
      <c r="BG137" s="20"/>
      <c r="BH137" s="21"/>
      <c r="BI137" s="41"/>
      <c r="BJ137" s="20"/>
      <c r="BK137" s="21"/>
      <c r="BL137" s="20"/>
      <c r="BM137" s="21">
        <v>24.0</v>
      </c>
      <c r="BN137" s="20"/>
      <c r="BO137" s="21"/>
      <c r="BP137" s="20"/>
      <c r="BQ137" s="42"/>
      <c r="BR137" s="42">
        <f t="shared" si="7"/>
        <v>24</v>
      </c>
      <c r="BS137" s="13"/>
      <c r="BT137" s="35">
        <f t="shared" si="79"/>
        <v>0</v>
      </c>
      <c r="BU137" s="13"/>
      <c r="BV137" s="35"/>
      <c r="BW137" s="13"/>
      <c r="BX137" s="35"/>
      <c r="BY137" s="13"/>
      <c r="BZ137" s="35"/>
      <c r="CA137" s="43"/>
    </row>
    <row r="138">
      <c r="A138" s="1" t="s">
        <v>1040</v>
      </c>
      <c r="B138" s="2"/>
      <c r="C138" s="2" t="s">
        <v>1041</v>
      </c>
      <c r="D138" s="12" t="s">
        <v>613</v>
      </c>
      <c r="E138" s="12" t="s">
        <v>1042</v>
      </c>
      <c r="F138" s="2" t="s">
        <v>1041</v>
      </c>
      <c r="G138" s="2" t="s">
        <v>1043</v>
      </c>
      <c r="H138" s="2" t="s">
        <v>1043</v>
      </c>
      <c r="I138" s="122" t="s">
        <v>1044</v>
      </c>
      <c r="J138" s="2"/>
      <c r="K138" s="2" t="s">
        <v>81</v>
      </c>
      <c r="L138" s="2" t="s">
        <v>81</v>
      </c>
      <c r="M138" s="4"/>
      <c r="N138" s="28"/>
      <c r="O138" s="13" t="str">
        <f t="shared" si="14"/>
        <v>Ab ins Glas </v>
      </c>
      <c r="P138" s="13" t="s">
        <v>84</v>
      </c>
      <c r="Q138" s="29">
        <v>7.5</v>
      </c>
      <c r="R138" s="71"/>
      <c r="S138" s="71">
        <f t="shared" si="71"/>
        <v>8.25</v>
      </c>
      <c r="T138" s="71">
        <f t="shared" si="39"/>
        <v>8.45625</v>
      </c>
      <c r="U138" s="49">
        <f t="shared" si="40"/>
        <v>8.45625</v>
      </c>
      <c r="V138" s="9"/>
      <c r="W138" s="9"/>
      <c r="X138" s="90"/>
      <c r="Y138" s="13" t="s">
        <v>1045</v>
      </c>
      <c r="Z138" s="34" t="str">
        <f>CONCATENATE('Alle Produkte - Gesamtsortiment'!A138, " ", 'Alle Produkte - Gesamtsortiment'!C138)</f>
        <v>L19 Ab ins Glas salzig</v>
      </c>
      <c r="AA138" s="35" t="s">
        <v>86</v>
      </c>
      <c r="AB138" s="12" t="s">
        <v>1046</v>
      </c>
      <c r="AC138" s="26" t="str">
        <f t="shared" si="16"/>
        <v>https://webshop.quartier-depot.ch/wp-content/uploads/quartier-produkt-134.png</v>
      </c>
      <c r="AD138" s="13" t="str">
        <f t="shared" si="17"/>
        <v>Ab ins Glas salzig wird von Ab ins Glas produziert und von Ab ins Glas geliefert. Es kommt aus Schweiz und trägt  Zertifizierung</v>
      </c>
      <c r="AE138" s="54"/>
      <c r="AF138" s="54"/>
      <c r="AG138" s="55"/>
      <c r="AH138" s="54"/>
      <c r="AI138" s="54"/>
      <c r="AJ138" s="55"/>
      <c r="AK138" s="56"/>
      <c r="AL138" s="21"/>
      <c r="AM138" s="89"/>
      <c r="AN138" s="21"/>
      <c r="AO138" s="89"/>
      <c r="AP138" s="21"/>
      <c r="AQ138" s="89"/>
      <c r="AR138" s="21"/>
      <c r="AS138" s="89"/>
      <c r="AT138" s="21"/>
      <c r="AU138" s="89"/>
      <c r="AV138" s="21"/>
      <c r="AW138" s="89"/>
      <c r="AX138" s="21"/>
      <c r="AY138" s="89"/>
      <c r="AZ138" s="21"/>
      <c r="BA138" s="89"/>
      <c r="BB138" s="21"/>
      <c r="BC138" s="89"/>
      <c r="BD138" s="21"/>
      <c r="BE138" s="20"/>
      <c r="BF138" s="21">
        <v>10.0</v>
      </c>
      <c r="BG138" s="20"/>
      <c r="BH138" s="21"/>
      <c r="BI138" s="41"/>
      <c r="BJ138" s="20"/>
      <c r="BK138" s="21"/>
      <c r="BL138" s="20"/>
      <c r="BM138" s="21"/>
      <c r="BN138" s="20"/>
      <c r="BO138" s="21"/>
      <c r="BP138" s="20"/>
      <c r="BQ138" s="42"/>
      <c r="BR138" s="42">
        <f t="shared" si="7"/>
        <v>10</v>
      </c>
      <c r="BS138" s="13">
        <v>3.0</v>
      </c>
      <c r="BT138" s="35">
        <f t="shared" si="79"/>
        <v>3</v>
      </c>
      <c r="BU138" s="13"/>
      <c r="BV138" s="35" t="s">
        <v>167</v>
      </c>
      <c r="BW138" s="13"/>
      <c r="BX138" s="35"/>
      <c r="BY138" s="13"/>
      <c r="BZ138" s="35"/>
      <c r="CA138" s="43"/>
    </row>
    <row r="139">
      <c r="A139" s="1" t="s">
        <v>1047</v>
      </c>
      <c r="B139" s="3"/>
      <c r="C139" s="3" t="s">
        <v>1048</v>
      </c>
      <c r="D139" s="12" t="s">
        <v>613</v>
      </c>
      <c r="E139" s="12" t="s">
        <v>1042</v>
      </c>
      <c r="F139" s="3" t="s">
        <v>1048</v>
      </c>
      <c r="G139" s="2" t="s">
        <v>103</v>
      </c>
      <c r="H139" s="3" t="s">
        <v>1049</v>
      </c>
      <c r="I139" s="3"/>
      <c r="J139" s="2" t="s">
        <v>1050</v>
      </c>
      <c r="K139" s="2"/>
      <c r="L139" s="2" t="s">
        <v>214</v>
      </c>
      <c r="M139" s="4" t="s">
        <v>296</v>
      </c>
      <c r="N139" s="28">
        <v>364030.0</v>
      </c>
      <c r="O139" s="13" t="str">
        <f t="shared" si="14"/>
        <v>Biopartner 364030</v>
      </c>
      <c r="P139" s="13" t="s">
        <v>84</v>
      </c>
      <c r="Q139" s="29">
        <v>3.82</v>
      </c>
      <c r="R139" s="71"/>
      <c r="S139" s="31">
        <f t="shared" si="71"/>
        <v>4.202</v>
      </c>
      <c r="T139" s="71">
        <f t="shared" si="39"/>
        <v>4.30705</v>
      </c>
      <c r="U139" s="49">
        <f t="shared" si="40"/>
        <v>4.30705</v>
      </c>
      <c r="V139" s="49">
        <v>3.7</v>
      </c>
      <c r="W139" s="49">
        <f t="shared" ref="W139:W154" si="89">U139-V139</f>
        <v>0.60705</v>
      </c>
      <c r="X139" s="90" t="s">
        <v>1051</v>
      </c>
      <c r="Y139" s="13" t="s">
        <v>1052</v>
      </c>
      <c r="Z139" s="34" t="str">
        <f>CONCATENATE('Alle Produkte - Gesamtsortiment'!A139, " ", 'Alle Produkte - Gesamtsortiment'!C139)</f>
        <v>L20 Gewürzgurken ganz</v>
      </c>
      <c r="AA139" s="35" t="s">
        <v>86</v>
      </c>
      <c r="AB139" s="12" t="s">
        <v>1053</v>
      </c>
      <c r="AC139" s="26" t="str">
        <f t="shared" si="16"/>
        <v>https://webshop.quartier-depot.ch/wp-content/uploads/quartier-produkt-135.png</v>
      </c>
      <c r="AD139" s="13" t="str">
        <f t="shared" si="17"/>
        <v>Gewürzgurken ganz wird von Schweizer produziert und von Biopartner geliefert. Es kommt aus Deutschland und trägt EU-Bio Zertifizierung</v>
      </c>
      <c r="AE139" s="54">
        <v>8.7</v>
      </c>
      <c r="AF139" s="54">
        <f t="shared" ref="AF139:AF141" si="90">U139-AE139</f>
        <v>-4.39295</v>
      </c>
      <c r="AG139" s="55">
        <f t="shared" ref="AG139:AG141" si="91">U139/AE139</f>
        <v>0.4950632184</v>
      </c>
      <c r="AH139" s="54"/>
      <c r="AI139" s="54"/>
      <c r="AJ139" s="55"/>
      <c r="AK139" s="56"/>
      <c r="AL139" s="58">
        <v>12.0</v>
      </c>
      <c r="AM139" s="3"/>
      <c r="AN139" s="21"/>
      <c r="AO139" s="3"/>
      <c r="AP139" s="21"/>
      <c r="AQ139" s="3"/>
      <c r="AR139" s="21"/>
      <c r="AS139" s="3"/>
      <c r="AT139" s="21"/>
      <c r="AU139" s="3"/>
      <c r="AV139" s="21"/>
      <c r="AW139" s="119">
        <v>24.0</v>
      </c>
      <c r="AX139" s="21"/>
      <c r="AY139" s="3"/>
      <c r="AZ139" s="21"/>
      <c r="BA139" s="3"/>
      <c r="BB139" s="21"/>
      <c r="BC139" s="3"/>
      <c r="BD139" s="21"/>
      <c r="BE139" s="20"/>
      <c r="BF139" s="21">
        <v>12.0</v>
      </c>
      <c r="BG139" s="20"/>
      <c r="BH139" s="21"/>
      <c r="BI139" s="41"/>
      <c r="BJ139" s="20"/>
      <c r="BK139" s="21"/>
      <c r="BL139" s="20"/>
      <c r="BM139" s="21"/>
      <c r="BN139" s="20"/>
      <c r="BO139" s="21">
        <v>12.0</v>
      </c>
      <c r="BP139" s="20">
        <v>6.0</v>
      </c>
      <c r="BQ139" s="42"/>
      <c r="BR139" s="42">
        <f t="shared" si="7"/>
        <v>66</v>
      </c>
      <c r="BS139" s="13">
        <v>4.0</v>
      </c>
      <c r="BT139" s="35">
        <f t="shared" si="79"/>
        <v>4</v>
      </c>
      <c r="BU139" s="13">
        <v>6.0</v>
      </c>
      <c r="BV139" s="35" t="s">
        <v>167</v>
      </c>
      <c r="BW139" s="13">
        <v>28.0</v>
      </c>
      <c r="BX139" s="35">
        <v>3.0</v>
      </c>
      <c r="BY139" s="13">
        <f t="shared" ref="BY139:BY199" si="92">BR139-BW139</f>
        <v>38</v>
      </c>
      <c r="BZ139" s="35">
        <f t="shared" ref="BZ139:BZ199" si="93">BX139-BY139</f>
        <v>-35</v>
      </c>
      <c r="CA139" s="43">
        <f t="shared" ref="CA139:CA199" si="94">BZ139*U139</f>
        <v>-150.74675</v>
      </c>
    </row>
    <row r="140">
      <c r="A140" s="114" t="s">
        <v>1054</v>
      </c>
      <c r="B140" s="3"/>
      <c r="C140" s="3" t="s">
        <v>1055</v>
      </c>
      <c r="D140" s="12" t="s">
        <v>613</v>
      </c>
      <c r="E140" s="12" t="s">
        <v>1042</v>
      </c>
      <c r="F140" s="3" t="s">
        <v>1055</v>
      </c>
      <c r="G140" s="2" t="s">
        <v>103</v>
      </c>
      <c r="H140" s="89" t="s">
        <v>1056</v>
      </c>
      <c r="I140" s="127" t="s">
        <v>1057</v>
      </c>
      <c r="J140" s="89" t="s">
        <v>1058</v>
      </c>
      <c r="K140" s="89"/>
      <c r="L140" s="89" t="s">
        <v>214</v>
      </c>
      <c r="M140" s="128" t="s">
        <v>296</v>
      </c>
      <c r="N140" s="28">
        <v>367010.0</v>
      </c>
      <c r="O140" s="13" t="str">
        <f t="shared" si="14"/>
        <v>Biopartner 367010</v>
      </c>
      <c r="P140" s="13" t="s">
        <v>84</v>
      </c>
      <c r="Q140" s="29">
        <v>1.98</v>
      </c>
      <c r="R140" s="71"/>
      <c r="S140" s="31">
        <f t="shared" si="71"/>
        <v>2.178</v>
      </c>
      <c r="T140" s="71">
        <f t="shared" si="39"/>
        <v>2.23245</v>
      </c>
      <c r="U140" s="49">
        <f t="shared" si="40"/>
        <v>2.23245</v>
      </c>
      <c r="V140" s="49">
        <v>2.75</v>
      </c>
      <c r="W140" s="49">
        <f t="shared" si="89"/>
        <v>-0.51755</v>
      </c>
      <c r="X140" s="90" t="s">
        <v>628</v>
      </c>
      <c r="Y140" s="13" t="s">
        <v>1059</v>
      </c>
      <c r="Z140" s="34" t="str">
        <f>CONCATENATE('Alle Produkte - Gesamtsortiment'!A140, " ", 'Alle Produkte - Gesamtsortiment'!C140)</f>
        <v>L21 Zuckermais</v>
      </c>
      <c r="AA140" s="35" t="s">
        <v>86</v>
      </c>
      <c r="AB140" s="12" t="s">
        <v>1060</v>
      </c>
      <c r="AC140" s="26" t="str">
        <f t="shared" si="16"/>
        <v>https://webshop.quartier-depot.ch/wp-content/uploads/quartier-produkt-136.png</v>
      </c>
      <c r="AD140" s="13" t="str">
        <f t="shared" si="17"/>
        <v>Zuckermais wird von De Rit produziert und von Biopartner geliefert. Es kommt aus Deutschland und trägt EU-Bio Zertifizierung</v>
      </c>
      <c r="AE140" s="54">
        <v>2.15</v>
      </c>
      <c r="AF140" s="54">
        <f t="shared" si="90"/>
        <v>0.08245</v>
      </c>
      <c r="AG140" s="55">
        <f t="shared" si="91"/>
        <v>1.038348837</v>
      </c>
      <c r="AH140" s="54"/>
      <c r="AI140" s="54"/>
      <c r="AJ140" s="55"/>
      <c r="AK140" s="117"/>
      <c r="AL140" s="92">
        <v>24.0</v>
      </c>
      <c r="AM140" s="89"/>
      <c r="AN140" s="118"/>
      <c r="AO140" s="89"/>
      <c r="AP140" s="118"/>
      <c r="AQ140" s="89"/>
      <c r="AR140" s="118"/>
      <c r="AS140" s="89"/>
      <c r="AT140" s="118"/>
      <c r="AU140" s="89"/>
      <c r="AV140" s="118"/>
      <c r="AW140" s="92">
        <v>24.0</v>
      </c>
      <c r="AX140" s="118"/>
      <c r="AY140" s="89"/>
      <c r="AZ140" s="118"/>
      <c r="BA140" s="89"/>
      <c r="BB140" s="118"/>
      <c r="BC140" s="89"/>
      <c r="BD140" s="118"/>
      <c r="BE140" s="20"/>
      <c r="BF140" s="21"/>
      <c r="BG140" s="20"/>
      <c r="BH140" s="21">
        <v>12.0</v>
      </c>
      <c r="BI140" s="41"/>
      <c r="BJ140" s="20"/>
      <c r="BK140" s="21"/>
      <c r="BL140" s="20"/>
      <c r="BM140" s="21"/>
      <c r="BN140" s="20"/>
      <c r="BO140" s="21">
        <v>12.0</v>
      </c>
      <c r="BP140" s="20">
        <v>6.0</v>
      </c>
      <c r="BQ140" s="42"/>
      <c r="BR140" s="42">
        <f t="shared" si="7"/>
        <v>78</v>
      </c>
      <c r="BS140" s="13">
        <v>6.0</v>
      </c>
      <c r="BT140" s="35">
        <f t="shared" si="79"/>
        <v>6</v>
      </c>
      <c r="BU140" s="13">
        <v>6.0</v>
      </c>
      <c r="BV140" s="35" t="s">
        <v>167</v>
      </c>
      <c r="BW140" s="13">
        <v>36.0</v>
      </c>
      <c r="BX140" s="35">
        <v>10.0</v>
      </c>
      <c r="BY140" s="13">
        <f t="shared" si="92"/>
        <v>42</v>
      </c>
      <c r="BZ140" s="35">
        <f t="shared" si="93"/>
        <v>-32</v>
      </c>
      <c r="CA140" s="43">
        <f t="shared" si="94"/>
        <v>-71.4384</v>
      </c>
    </row>
    <row r="141">
      <c r="A141" s="1" t="s">
        <v>1061</v>
      </c>
      <c r="B141" s="2"/>
      <c r="C141" s="2" t="s">
        <v>1062</v>
      </c>
      <c r="D141" s="12" t="s">
        <v>613</v>
      </c>
      <c r="E141" s="12" t="s">
        <v>1042</v>
      </c>
      <c r="F141" s="2" t="s">
        <v>1062</v>
      </c>
      <c r="G141" s="2" t="s">
        <v>103</v>
      </c>
      <c r="H141" s="3" t="s">
        <v>965</v>
      </c>
      <c r="I141" s="87" t="s">
        <v>966</v>
      </c>
      <c r="J141" s="2" t="s">
        <v>981</v>
      </c>
      <c r="K141" s="2"/>
      <c r="L141" s="2" t="s">
        <v>1063</v>
      </c>
      <c r="M141" s="4" t="s">
        <v>296</v>
      </c>
      <c r="N141" s="28">
        <v>370100.0</v>
      </c>
      <c r="O141" s="13" t="str">
        <f t="shared" si="14"/>
        <v>Biopartner 370100</v>
      </c>
      <c r="P141" s="13" t="s">
        <v>84</v>
      </c>
      <c r="Q141" s="29">
        <v>1.63</v>
      </c>
      <c r="R141" s="71"/>
      <c r="S141" s="71">
        <f t="shared" si="71"/>
        <v>1.793</v>
      </c>
      <c r="T141" s="71">
        <f t="shared" si="39"/>
        <v>1.837825</v>
      </c>
      <c r="U141" s="49">
        <f t="shared" si="40"/>
        <v>1.837825</v>
      </c>
      <c r="V141" s="9">
        <v>2.75</v>
      </c>
      <c r="W141" s="9">
        <f t="shared" si="89"/>
        <v>-0.912175</v>
      </c>
      <c r="X141" s="90" t="s">
        <v>628</v>
      </c>
      <c r="Y141" s="13" t="s">
        <v>1064</v>
      </c>
      <c r="Z141" s="34" t="str">
        <f>CONCATENATE('Alle Produkte - Gesamtsortiment'!A141, " ", 'Alle Produkte - Gesamtsortiment'!C141)</f>
        <v>L22 Kichererbsen gekocht</v>
      </c>
      <c r="AA141" s="35" t="s">
        <v>86</v>
      </c>
      <c r="AB141" s="12" t="s">
        <v>1065</v>
      </c>
      <c r="AC141" s="26" t="str">
        <f t="shared" si="16"/>
        <v>https://webshop.quartier-depot.ch/wp-content/uploads/quartier-produkt-137.png</v>
      </c>
      <c r="AD141" s="13" t="str">
        <f t="shared" si="17"/>
        <v>Kichererbsen gekocht wird von Rapunzel produziert und von Biopartner geliefert. Es kommt aus Holland und trägt EU-Bio Zertifizierung</v>
      </c>
      <c r="AE141" s="54">
        <v>3.8</v>
      </c>
      <c r="AF141" s="54">
        <f t="shared" si="90"/>
        <v>-1.962175</v>
      </c>
      <c r="AG141" s="55">
        <f t="shared" si="91"/>
        <v>0.4836381579</v>
      </c>
      <c r="AH141" s="54"/>
      <c r="AI141" s="54"/>
      <c r="AJ141" s="55"/>
      <c r="AK141" s="56"/>
      <c r="AL141" s="21"/>
      <c r="AM141" s="92">
        <v>12.0</v>
      </c>
      <c r="AN141" s="21"/>
      <c r="AO141" s="89"/>
      <c r="AP141" s="21"/>
      <c r="AQ141" s="89"/>
      <c r="AR141" s="21"/>
      <c r="AS141" s="89"/>
      <c r="AT141" s="21"/>
      <c r="AU141" s="92">
        <v>24.0</v>
      </c>
      <c r="AV141" s="21"/>
      <c r="AW141" s="89"/>
      <c r="AX141" s="21"/>
      <c r="AY141" s="89"/>
      <c r="AZ141" s="21"/>
      <c r="BA141" s="89"/>
      <c r="BB141" s="21"/>
      <c r="BC141" s="89"/>
      <c r="BD141" s="21"/>
      <c r="BE141" s="20"/>
      <c r="BF141" s="21">
        <v>12.0</v>
      </c>
      <c r="BG141" s="20"/>
      <c r="BH141" s="21"/>
      <c r="BI141" s="41"/>
      <c r="BJ141" s="20"/>
      <c r="BK141" s="21">
        <v>12.0</v>
      </c>
      <c r="BL141" s="20"/>
      <c r="BM141" s="21"/>
      <c r="BN141" s="20"/>
      <c r="BO141" s="21"/>
      <c r="BP141" s="20">
        <v>6.0</v>
      </c>
      <c r="BQ141" s="42"/>
      <c r="BR141" s="42">
        <f t="shared" si="7"/>
        <v>66</v>
      </c>
      <c r="BS141" s="13">
        <v>9.0</v>
      </c>
      <c r="BT141" s="35">
        <f t="shared" si="79"/>
        <v>9</v>
      </c>
      <c r="BU141" s="13">
        <v>6.0</v>
      </c>
      <c r="BV141" s="35" t="s">
        <v>167</v>
      </c>
      <c r="BW141" s="13">
        <v>31.0</v>
      </c>
      <c r="BX141" s="35">
        <v>5.0</v>
      </c>
      <c r="BY141" s="13">
        <f t="shared" si="92"/>
        <v>35</v>
      </c>
      <c r="BZ141" s="35">
        <f t="shared" si="93"/>
        <v>-30</v>
      </c>
      <c r="CA141" s="43">
        <f t="shared" si="94"/>
        <v>-55.13475</v>
      </c>
    </row>
    <row r="142">
      <c r="A142" s="1" t="s">
        <v>1066</v>
      </c>
      <c r="B142" s="2"/>
      <c r="C142" s="2" t="s">
        <v>1067</v>
      </c>
      <c r="D142" s="12" t="s">
        <v>613</v>
      </c>
      <c r="E142" s="12" t="s">
        <v>739</v>
      </c>
      <c r="F142" s="2" t="s">
        <v>1067</v>
      </c>
      <c r="G142" s="2" t="s">
        <v>103</v>
      </c>
      <c r="H142" s="3" t="s">
        <v>965</v>
      </c>
      <c r="I142" s="87" t="s">
        <v>966</v>
      </c>
      <c r="J142" s="2" t="s">
        <v>787</v>
      </c>
      <c r="K142" s="2"/>
      <c r="L142" s="2" t="s">
        <v>311</v>
      </c>
      <c r="M142" s="4" t="s">
        <v>296</v>
      </c>
      <c r="N142" s="28">
        <v>153530.0</v>
      </c>
      <c r="O142" s="13" t="str">
        <f t="shared" si="14"/>
        <v>Biopartner 153530</v>
      </c>
      <c r="P142" s="13" t="s">
        <v>84</v>
      </c>
      <c r="Q142" s="111">
        <v>2.8</v>
      </c>
      <c r="R142" s="71"/>
      <c r="S142" s="71">
        <f t="shared" si="71"/>
        <v>3.08</v>
      </c>
      <c r="T142" s="71">
        <f t="shared" si="39"/>
        <v>3.157</v>
      </c>
      <c r="U142" s="49">
        <f t="shared" si="40"/>
        <v>3.157</v>
      </c>
      <c r="V142" s="9">
        <v>4.1</v>
      </c>
      <c r="W142" s="9">
        <f t="shared" si="89"/>
        <v>-0.943</v>
      </c>
      <c r="X142" s="90"/>
      <c r="Y142" s="13" t="s">
        <v>1068</v>
      </c>
      <c r="Z142" s="34" t="str">
        <f>CONCATENATE('Alle Produkte - Gesamtsortiment'!A142, " ", 'Alle Produkte - Gesamtsortiment'!C142)</f>
        <v>L30 Couscous</v>
      </c>
      <c r="AA142" s="35" t="s">
        <v>86</v>
      </c>
      <c r="AB142" s="12" t="s">
        <v>1069</v>
      </c>
      <c r="AC142" s="26" t="str">
        <f t="shared" si="16"/>
        <v>https://webshop.quartier-depot.ch/wp-content/uploads/quartier-produkt-138.png</v>
      </c>
      <c r="AD142" s="13" t="str">
        <f t="shared" si="17"/>
        <v>Couscous wird von Rapunzel produziert und von Biopartner geliefert. Es kommt aus Italien und trägt EU-Bio Zertifizierung</v>
      </c>
      <c r="AE142" s="54"/>
      <c r="AF142" s="54"/>
      <c r="AG142" s="55"/>
      <c r="AH142" s="54"/>
      <c r="AI142" s="54"/>
      <c r="AJ142" s="55"/>
      <c r="AK142" s="56"/>
      <c r="AL142" s="21"/>
      <c r="AM142" s="89"/>
      <c r="AN142" s="21"/>
      <c r="AO142" s="89"/>
      <c r="AP142" s="21"/>
      <c r="AQ142" s="89"/>
      <c r="AR142" s="21"/>
      <c r="AS142" s="89"/>
      <c r="AT142" s="21"/>
      <c r="AU142" s="92">
        <v>12.0</v>
      </c>
      <c r="AV142" s="21"/>
      <c r="AW142" s="89"/>
      <c r="AX142" s="21"/>
      <c r="AY142" s="89"/>
      <c r="AZ142" s="21"/>
      <c r="BA142" s="89"/>
      <c r="BB142" s="21"/>
      <c r="BC142" s="89"/>
      <c r="BD142" s="21"/>
      <c r="BE142" s="20"/>
      <c r="BF142" s="21">
        <v>12.0</v>
      </c>
      <c r="BG142" s="20"/>
      <c r="BH142" s="21"/>
      <c r="BI142" s="41"/>
      <c r="BJ142" s="20"/>
      <c r="BK142" s="21"/>
      <c r="BL142" s="20"/>
      <c r="BM142" s="21"/>
      <c r="BN142" s="20"/>
      <c r="BO142" s="21"/>
      <c r="BP142" s="20"/>
      <c r="BQ142" s="42"/>
      <c r="BR142" s="42">
        <f t="shared" si="7"/>
        <v>24</v>
      </c>
      <c r="BS142" s="13">
        <v>9.0</v>
      </c>
      <c r="BT142" s="35">
        <f t="shared" si="79"/>
        <v>9</v>
      </c>
      <c r="BU142" s="13">
        <v>5.0</v>
      </c>
      <c r="BV142" s="35" t="s">
        <v>167</v>
      </c>
      <c r="BW142" s="13">
        <f>2+8</f>
        <v>10</v>
      </c>
      <c r="BX142" s="35">
        <v>1.0</v>
      </c>
      <c r="BY142" s="13">
        <f t="shared" si="92"/>
        <v>14</v>
      </c>
      <c r="BZ142" s="35">
        <f t="shared" si="93"/>
        <v>-13</v>
      </c>
      <c r="CA142" s="43">
        <f t="shared" si="94"/>
        <v>-41.041</v>
      </c>
    </row>
    <row r="143">
      <c r="A143" s="114" t="s">
        <v>1070</v>
      </c>
      <c r="B143" s="2"/>
      <c r="C143" s="2" t="s">
        <v>1071</v>
      </c>
      <c r="D143" s="12" t="s">
        <v>613</v>
      </c>
      <c r="E143" s="12" t="s">
        <v>927</v>
      </c>
      <c r="F143" s="2" t="s">
        <v>1071</v>
      </c>
      <c r="G143" s="2" t="s">
        <v>741</v>
      </c>
      <c r="H143" s="12" t="s">
        <v>1072</v>
      </c>
      <c r="I143" s="26" t="s">
        <v>1073</v>
      </c>
      <c r="J143" s="3" t="s">
        <v>1074</v>
      </c>
      <c r="K143" s="2"/>
      <c r="L143" s="2" t="s">
        <v>214</v>
      </c>
      <c r="M143" s="2" t="s">
        <v>296</v>
      </c>
      <c r="N143" s="28" t="s">
        <v>1075</v>
      </c>
      <c r="O143" s="13" t="str">
        <f t="shared" si="14"/>
        <v>Mahler &amp; Co BK_375028</v>
      </c>
      <c r="P143" s="13" t="s">
        <v>84</v>
      </c>
      <c r="Q143" s="29">
        <v>2.02</v>
      </c>
      <c r="R143" s="71"/>
      <c r="S143" s="31">
        <f t="shared" si="71"/>
        <v>2.222</v>
      </c>
      <c r="T143" s="71">
        <f t="shared" si="39"/>
        <v>2.27755</v>
      </c>
      <c r="U143" s="49">
        <f t="shared" si="40"/>
        <v>2.27755</v>
      </c>
      <c r="V143" s="9">
        <v>2.35</v>
      </c>
      <c r="W143" s="9">
        <f t="shared" si="89"/>
        <v>-0.07245</v>
      </c>
      <c r="X143" s="90">
        <v>43931.0</v>
      </c>
      <c r="Y143" s="13" t="s">
        <v>1076</v>
      </c>
      <c r="Z143" s="34" t="str">
        <f>CONCATENATE('Alle Produkte - Gesamtsortiment'!A143, " ", 'Alle Produkte - Gesamtsortiment'!C143)</f>
        <v>L31 Mais-Paniermehl</v>
      </c>
      <c r="AA143" s="35" t="s">
        <v>86</v>
      </c>
      <c r="AB143" s="12" t="s">
        <v>1077</v>
      </c>
      <c r="AC143" s="26" t="str">
        <f t="shared" si="16"/>
        <v>https://webshop.quartier-depot.ch/wp-content/uploads/quartier-produkt-139.png</v>
      </c>
      <c r="AD143" s="13" t="str">
        <f t="shared" si="17"/>
        <v>Mais-Paniermehl wird von Bauckhof produziert und von Mahler &amp; Co geliefert. Es kommt aus Deutschland und trägt EU-Bio Zertifizierung</v>
      </c>
      <c r="AE143" s="54">
        <v>1.7</v>
      </c>
      <c r="AF143" s="54">
        <f t="shared" ref="AF143:AF158" si="95">U143-AE143</f>
        <v>0.57755</v>
      </c>
      <c r="AG143" s="55">
        <f t="shared" ref="AG143:AG158" si="96">U143/AE143</f>
        <v>1.339735294</v>
      </c>
      <c r="AH143" s="54"/>
      <c r="AI143" s="54"/>
      <c r="AJ143" s="55"/>
      <c r="AK143" s="56"/>
      <c r="AL143" s="58">
        <v>10.0</v>
      </c>
      <c r="AM143" s="3"/>
      <c r="AN143" s="21"/>
      <c r="AO143" s="3"/>
      <c r="AP143" s="21"/>
      <c r="AQ143" s="3"/>
      <c r="AR143" s="21"/>
      <c r="AS143" s="3"/>
      <c r="AT143" s="21"/>
      <c r="AU143" s="3"/>
      <c r="AV143" s="21"/>
      <c r="AW143" s="3"/>
      <c r="AX143" s="21"/>
      <c r="AY143" s="3"/>
      <c r="AZ143" s="21"/>
      <c r="BA143" s="3"/>
      <c r="BB143" s="21"/>
      <c r="BC143" s="3"/>
      <c r="BD143" s="21"/>
      <c r="BE143" s="20"/>
      <c r="BF143" s="21"/>
      <c r="BG143" s="20"/>
      <c r="BH143" s="21"/>
      <c r="BI143" s="41"/>
      <c r="BJ143" s="20"/>
      <c r="BK143" s="21"/>
      <c r="BL143" s="20"/>
      <c r="BM143" s="21"/>
      <c r="BN143" s="20"/>
      <c r="BO143" s="21"/>
      <c r="BP143" s="20"/>
      <c r="BQ143" s="42"/>
      <c r="BR143" s="42">
        <f t="shared" si="7"/>
        <v>10</v>
      </c>
      <c r="BS143" s="13">
        <v>9.0</v>
      </c>
      <c r="BT143" s="35">
        <f t="shared" si="79"/>
        <v>9</v>
      </c>
      <c r="BU143" s="13">
        <v>2.0</v>
      </c>
      <c r="BV143" s="35" t="s">
        <v>167</v>
      </c>
      <c r="BW143" s="13">
        <v>1.0</v>
      </c>
      <c r="BX143" s="35">
        <v>9.0</v>
      </c>
      <c r="BY143" s="13">
        <f t="shared" si="92"/>
        <v>9</v>
      </c>
      <c r="BZ143" s="35">
        <f t="shared" si="93"/>
        <v>0</v>
      </c>
      <c r="CA143" s="43">
        <f t="shared" si="94"/>
        <v>0</v>
      </c>
    </row>
    <row r="144">
      <c r="A144" s="114" t="s">
        <v>1078</v>
      </c>
      <c r="B144" s="2"/>
      <c r="C144" s="2" t="s">
        <v>1079</v>
      </c>
      <c r="D144" s="12" t="s">
        <v>613</v>
      </c>
      <c r="E144" s="12" t="s">
        <v>1042</v>
      </c>
      <c r="F144" s="3" t="s">
        <v>1080</v>
      </c>
      <c r="G144" s="2" t="s">
        <v>103</v>
      </c>
      <c r="H144" s="3" t="s">
        <v>1072</v>
      </c>
      <c r="I144" s="26" t="s">
        <v>1073</v>
      </c>
      <c r="J144" s="3" t="s">
        <v>1081</v>
      </c>
      <c r="K144" s="2"/>
      <c r="L144" s="2" t="s">
        <v>214</v>
      </c>
      <c r="M144" s="4" t="s">
        <v>296</v>
      </c>
      <c r="N144" s="28">
        <v>382015.0</v>
      </c>
      <c r="O144" s="13" t="str">
        <f t="shared" si="14"/>
        <v>Biopartner 382015</v>
      </c>
      <c r="P144" s="13" t="s">
        <v>84</v>
      </c>
      <c r="Q144" s="29">
        <v>2.23</v>
      </c>
      <c r="R144" s="71"/>
      <c r="S144" s="31">
        <f t="shared" si="71"/>
        <v>2.453</v>
      </c>
      <c r="T144" s="71">
        <f t="shared" si="39"/>
        <v>2.514325</v>
      </c>
      <c r="U144" s="49">
        <f t="shared" si="40"/>
        <v>2.514325</v>
      </c>
      <c r="V144" s="9">
        <v>2.6</v>
      </c>
      <c r="W144" s="9">
        <f t="shared" si="89"/>
        <v>-0.085675</v>
      </c>
      <c r="X144" s="90">
        <v>44566.0</v>
      </c>
      <c r="Y144" s="13" t="s">
        <v>1082</v>
      </c>
      <c r="Z144" s="34" t="str">
        <f>CONCATENATE('Alle Produkte - Gesamtsortiment'!A144, " ", 'Alle Produkte - Gesamtsortiment'!C144)</f>
        <v>L32 Apfelmus</v>
      </c>
      <c r="AA144" s="35" t="s">
        <v>86</v>
      </c>
      <c r="AB144" s="12" t="s">
        <v>1083</v>
      </c>
      <c r="AC144" s="26" t="str">
        <f t="shared" si="16"/>
        <v>https://webshop.quartier-depot.ch/wp-content/uploads/quartier-produkt-140.png</v>
      </c>
      <c r="AD144" s="13" t="str">
        <f t="shared" si="17"/>
        <v>Apfelmus wird von Bauckhof produziert und von Biopartner geliefert. Es kommt aus Deutschland und trägt EU-Bio Zertifizierung</v>
      </c>
      <c r="AE144" s="54">
        <v>1.65</v>
      </c>
      <c r="AF144" s="54">
        <f t="shared" si="95"/>
        <v>0.864325</v>
      </c>
      <c r="AG144" s="55">
        <f t="shared" si="96"/>
        <v>1.523833333</v>
      </c>
      <c r="AH144" s="54"/>
      <c r="AI144" s="54"/>
      <c r="AJ144" s="55"/>
      <c r="AK144" s="56"/>
      <c r="AL144" s="58">
        <v>12.0</v>
      </c>
      <c r="AM144" s="2"/>
      <c r="AN144" s="21"/>
      <c r="AO144" s="2"/>
      <c r="AP144" s="21"/>
      <c r="AQ144" s="2"/>
      <c r="AR144" s="21"/>
      <c r="AS144" s="2"/>
      <c r="AT144" s="58">
        <v>12.0</v>
      </c>
      <c r="AU144" s="2"/>
      <c r="AV144" s="21"/>
      <c r="AW144" s="2"/>
      <c r="AX144" s="21"/>
      <c r="AY144" s="58">
        <v>12.0</v>
      </c>
      <c r="AZ144" s="21"/>
      <c r="BA144" s="58">
        <v>12.0</v>
      </c>
      <c r="BB144" s="21"/>
      <c r="BC144" s="2"/>
      <c r="BD144" s="21"/>
      <c r="BE144" s="20"/>
      <c r="BF144" s="21">
        <v>12.0</v>
      </c>
      <c r="BG144" s="20"/>
      <c r="BH144" s="21"/>
      <c r="BI144" s="41"/>
      <c r="BJ144" s="20"/>
      <c r="BK144" s="21">
        <v>12.0</v>
      </c>
      <c r="BL144" s="20"/>
      <c r="BM144" s="21"/>
      <c r="BN144" s="20">
        <v>12.0</v>
      </c>
      <c r="BO144" s="21"/>
      <c r="BP144" s="20"/>
      <c r="BQ144" s="42"/>
      <c r="BR144" s="42">
        <f t="shared" si="7"/>
        <v>84</v>
      </c>
      <c r="BS144" s="13">
        <v>0.0</v>
      </c>
      <c r="BT144" s="35">
        <f t="shared" si="79"/>
        <v>12</v>
      </c>
      <c r="BU144" s="13">
        <v>6.0</v>
      </c>
      <c r="BV144" s="35" t="s">
        <v>167</v>
      </c>
      <c r="BW144" s="13">
        <f>21+20</f>
        <v>41</v>
      </c>
      <c r="BX144" s="35">
        <v>3.0</v>
      </c>
      <c r="BY144" s="13">
        <f t="shared" si="92"/>
        <v>43</v>
      </c>
      <c r="BZ144" s="35">
        <f t="shared" si="93"/>
        <v>-40</v>
      </c>
      <c r="CA144" s="43">
        <f t="shared" si="94"/>
        <v>-100.573</v>
      </c>
    </row>
    <row r="145">
      <c r="A145" s="1" t="s">
        <v>1084</v>
      </c>
      <c r="B145" s="2"/>
      <c r="C145" s="2" t="s">
        <v>1085</v>
      </c>
      <c r="D145" s="12" t="s">
        <v>613</v>
      </c>
      <c r="E145" s="12" t="s">
        <v>739</v>
      </c>
      <c r="F145" s="2" t="s">
        <v>1086</v>
      </c>
      <c r="G145" s="2" t="s">
        <v>103</v>
      </c>
      <c r="H145" s="2" t="s">
        <v>1087</v>
      </c>
      <c r="I145" s="87" t="s">
        <v>929</v>
      </c>
      <c r="J145" s="3" t="s">
        <v>787</v>
      </c>
      <c r="K145" s="2"/>
      <c r="L145" s="2" t="s">
        <v>151</v>
      </c>
      <c r="M145" s="2" t="s">
        <v>152</v>
      </c>
      <c r="N145" s="28">
        <v>14307.0</v>
      </c>
      <c r="O145" s="13" t="str">
        <f t="shared" si="14"/>
        <v>Biopartner 14307</v>
      </c>
      <c r="P145" s="13" t="s">
        <v>84</v>
      </c>
      <c r="Q145" s="29">
        <v>2.99</v>
      </c>
      <c r="R145" s="111"/>
      <c r="S145" s="31">
        <f t="shared" si="71"/>
        <v>3.289</v>
      </c>
      <c r="T145" s="111">
        <f t="shared" si="39"/>
        <v>3.371225</v>
      </c>
      <c r="U145" s="49">
        <f t="shared" si="40"/>
        <v>3.371225</v>
      </c>
      <c r="V145" s="9">
        <v>3.5</v>
      </c>
      <c r="W145" s="9">
        <f t="shared" si="89"/>
        <v>-0.128775</v>
      </c>
      <c r="X145" s="90" t="s">
        <v>1088</v>
      </c>
      <c r="Y145" s="13" t="s">
        <v>1089</v>
      </c>
      <c r="Z145" s="34" t="str">
        <f>CONCATENATE('Alle Produkte - Gesamtsortiment'!A145, " ", 'Alle Produkte - Gesamtsortiment'!C145)</f>
        <v>L40 Polenta Mittel</v>
      </c>
      <c r="AA145" s="35" t="s">
        <v>86</v>
      </c>
      <c r="AB145" s="12" t="s">
        <v>1090</v>
      </c>
      <c r="AC145" s="26" t="str">
        <f t="shared" si="16"/>
        <v>https://webshop.quartier-depot.ch/wp-content/uploads/quartier-produkt-141.png</v>
      </c>
      <c r="AD145" s="13" t="str">
        <f t="shared" si="17"/>
        <v>Polenta Mittel wird von Biofarm  produziert und von Biopartner geliefert. Es kommt aus der Schweiz und trägt Knospe Zertifizierung</v>
      </c>
      <c r="AE145" s="54">
        <v>1.8</v>
      </c>
      <c r="AF145" s="54">
        <f t="shared" si="95"/>
        <v>1.571225</v>
      </c>
      <c r="AG145" s="55">
        <f t="shared" si="96"/>
        <v>1.872902778</v>
      </c>
      <c r="AH145" s="54"/>
      <c r="AI145" s="54"/>
      <c r="AJ145" s="55"/>
      <c r="AK145" s="56"/>
      <c r="AL145" s="79">
        <v>12.0</v>
      </c>
      <c r="AM145" s="115"/>
      <c r="AN145" s="21"/>
      <c r="AO145" s="115"/>
      <c r="AP145" s="21"/>
      <c r="AQ145" s="115"/>
      <c r="AR145" s="21"/>
      <c r="AS145" s="115"/>
      <c r="AT145" s="21"/>
      <c r="AU145" s="115"/>
      <c r="AV145" s="21"/>
      <c r="AW145" s="115"/>
      <c r="AX145" s="21"/>
      <c r="AY145" s="115"/>
      <c r="AZ145" s="21"/>
      <c r="BA145" s="115"/>
      <c r="BB145" s="21"/>
      <c r="BC145" s="115"/>
      <c r="BD145" s="21"/>
      <c r="BE145" s="20"/>
      <c r="BF145" s="21"/>
      <c r="BG145" s="20"/>
      <c r="BH145" s="21">
        <v>6.0</v>
      </c>
      <c r="BI145" s="41"/>
      <c r="BJ145" s="20"/>
      <c r="BK145" s="21"/>
      <c r="BL145" s="20"/>
      <c r="BM145" s="21"/>
      <c r="BN145" s="20"/>
      <c r="BO145" s="21"/>
      <c r="BP145" s="20"/>
      <c r="BQ145" s="42"/>
      <c r="BR145" s="42">
        <f t="shared" si="7"/>
        <v>18</v>
      </c>
      <c r="BS145" s="13">
        <v>7.0</v>
      </c>
      <c r="BT145" s="35">
        <f t="shared" si="79"/>
        <v>7</v>
      </c>
      <c r="BU145" s="13">
        <v>5.0</v>
      </c>
      <c r="BV145" s="35" t="s">
        <v>167</v>
      </c>
      <c r="BW145" s="13">
        <v>7.0</v>
      </c>
      <c r="BX145" s="35">
        <v>5.0</v>
      </c>
      <c r="BY145" s="13">
        <f t="shared" si="92"/>
        <v>11</v>
      </c>
      <c r="BZ145" s="35">
        <f t="shared" si="93"/>
        <v>-6</v>
      </c>
      <c r="CA145" s="43">
        <f t="shared" si="94"/>
        <v>-20.22735</v>
      </c>
    </row>
    <row r="146">
      <c r="A146" s="1" t="s">
        <v>1091</v>
      </c>
      <c r="B146" s="2"/>
      <c r="C146" s="2" t="s">
        <v>1092</v>
      </c>
      <c r="D146" s="12" t="s">
        <v>613</v>
      </c>
      <c r="E146" s="12" t="s">
        <v>739</v>
      </c>
      <c r="F146" s="3" t="s">
        <v>1093</v>
      </c>
      <c r="G146" s="2" t="s">
        <v>103</v>
      </c>
      <c r="H146" s="2" t="s">
        <v>965</v>
      </c>
      <c r="I146" s="87" t="s">
        <v>966</v>
      </c>
      <c r="J146" s="3" t="s">
        <v>787</v>
      </c>
      <c r="K146" s="2"/>
      <c r="L146" s="2" t="s">
        <v>1094</v>
      </c>
      <c r="M146" s="4" t="s">
        <v>296</v>
      </c>
      <c r="N146" s="28">
        <v>84747.0</v>
      </c>
      <c r="O146" s="13" t="str">
        <f t="shared" si="14"/>
        <v>Biopartner 84747</v>
      </c>
      <c r="P146" s="13" t="s">
        <v>84</v>
      </c>
      <c r="Q146" s="111">
        <v>5.85</v>
      </c>
      <c r="R146" s="71"/>
      <c r="S146" s="31">
        <f t="shared" si="71"/>
        <v>6.435</v>
      </c>
      <c r="T146" s="71">
        <f t="shared" si="39"/>
        <v>6.595875</v>
      </c>
      <c r="U146" s="49">
        <f t="shared" si="40"/>
        <v>6.595875</v>
      </c>
      <c r="V146" s="9">
        <v>6.8</v>
      </c>
      <c r="W146" s="9">
        <f t="shared" si="89"/>
        <v>-0.204125</v>
      </c>
      <c r="X146" s="90">
        <v>44289.0</v>
      </c>
      <c r="Y146" s="13" t="s">
        <v>1095</v>
      </c>
      <c r="Z146" s="34" t="str">
        <f>CONCATENATE('Alle Produkte - Gesamtsortiment'!A146, " ", 'Alle Produkte - Gesamtsortiment'!C146)</f>
        <v>L41 Quinoa</v>
      </c>
      <c r="AA146" s="35" t="s">
        <v>86</v>
      </c>
      <c r="AB146" s="12" t="s">
        <v>1096</v>
      </c>
      <c r="AC146" s="26" t="str">
        <f t="shared" si="16"/>
        <v>https://webshop.quartier-depot.ch/wp-content/uploads/quartier-produkt-142.png</v>
      </c>
      <c r="AD146" s="13" t="str">
        <f t="shared" si="17"/>
        <v>Quinoa wird von Rapunzel produziert und von Biopartner geliefert. Es kommt aus Bolivien und trägt EU-Bio Zertifizierung</v>
      </c>
      <c r="AE146" s="54">
        <v>6.9</v>
      </c>
      <c r="AF146" s="54">
        <f t="shared" si="95"/>
        <v>-0.304125</v>
      </c>
      <c r="AG146" s="55">
        <f t="shared" si="96"/>
        <v>0.955923913</v>
      </c>
      <c r="AH146" s="54"/>
      <c r="AI146" s="54"/>
      <c r="AJ146" s="55"/>
      <c r="AK146" s="56"/>
      <c r="AL146" s="58">
        <v>12.0</v>
      </c>
      <c r="AM146" s="115"/>
      <c r="AN146" s="21"/>
      <c r="AO146" s="115"/>
      <c r="AP146" s="21"/>
      <c r="AQ146" s="115"/>
      <c r="AR146" s="21"/>
      <c r="AS146" s="115"/>
      <c r="AT146" s="21"/>
      <c r="AU146" s="115"/>
      <c r="AV146" s="21"/>
      <c r="AW146" s="115"/>
      <c r="AX146" s="21"/>
      <c r="AY146" s="115"/>
      <c r="AZ146" s="21"/>
      <c r="BA146" s="115"/>
      <c r="BB146" s="21"/>
      <c r="BC146" s="115"/>
      <c r="BD146" s="21"/>
      <c r="BE146" s="20"/>
      <c r="BF146" s="21"/>
      <c r="BG146" s="20"/>
      <c r="BH146" s="21"/>
      <c r="BI146" s="41"/>
      <c r="BJ146" s="20"/>
      <c r="BK146" s="21"/>
      <c r="BL146" s="20"/>
      <c r="BM146" s="21"/>
      <c r="BN146" s="20"/>
      <c r="BO146" s="21"/>
      <c r="BP146" s="20"/>
      <c r="BQ146" s="42"/>
      <c r="BR146" s="42">
        <f t="shared" si="7"/>
        <v>12</v>
      </c>
      <c r="BS146" s="13">
        <v>5.0</v>
      </c>
      <c r="BT146" s="35">
        <f t="shared" si="79"/>
        <v>5</v>
      </c>
      <c r="BU146" s="13">
        <v>5.0</v>
      </c>
      <c r="BV146" s="35" t="s">
        <v>167</v>
      </c>
      <c r="BW146" s="13">
        <v>4.0</v>
      </c>
      <c r="BX146" s="35">
        <v>7.0</v>
      </c>
      <c r="BY146" s="13">
        <f t="shared" si="92"/>
        <v>8</v>
      </c>
      <c r="BZ146" s="35">
        <f t="shared" si="93"/>
        <v>-1</v>
      </c>
      <c r="CA146" s="43">
        <f t="shared" si="94"/>
        <v>-6.595875</v>
      </c>
    </row>
    <row r="147">
      <c r="A147" s="1" t="s">
        <v>1097</v>
      </c>
      <c r="B147" s="115"/>
      <c r="C147" s="115" t="s">
        <v>1098</v>
      </c>
      <c r="D147" s="12" t="s">
        <v>613</v>
      </c>
      <c r="E147" s="12" t="s">
        <v>739</v>
      </c>
      <c r="F147" s="115" t="s">
        <v>1098</v>
      </c>
      <c r="G147" s="2" t="s">
        <v>103</v>
      </c>
      <c r="H147" s="2" t="s">
        <v>759</v>
      </c>
      <c r="I147" s="2"/>
      <c r="J147" s="3" t="s">
        <v>787</v>
      </c>
      <c r="K147" s="2"/>
      <c r="L147" s="2" t="s">
        <v>860</v>
      </c>
      <c r="M147" s="4" t="s">
        <v>287</v>
      </c>
      <c r="N147" s="28">
        <v>84680.0</v>
      </c>
      <c r="O147" s="13" t="str">
        <f t="shared" si="14"/>
        <v>Biopartner 84680</v>
      </c>
      <c r="P147" s="13" t="s">
        <v>84</v>
      </c>
      <c r="Q147" s="111">
        <v>3.55</v>
      </c>
      <c r="R147" s="71"/>
      <c r="S147" s="31">
        <f t="shared" si="71"/>
        <v>3.905</v>
      </c>
      <c r="T147" s="71">
        <f t="shared" si="39"/>
        <v>4.002625</v>
      </c>
      <c r="U147" s="49">
        <f t="shared" si="40"/>
        <v>4.002625</v>
      </c>
      <c r="V147" s="49">
        <v>4.1</v>
      </c>
      <c r="W147" s="49">
        <f t="shared" si="89"/>
        <v>-0.097375</v>
      </c>
      <c r="X147" s="90" t="s">
        <v>1099</v>
      </c>
      <c r="Y147" s="13" t="s">
        <v>1100</v>
      </c>
      <c r="Z147" s="34" t="str">
        <f>CONCATENATE('Alle Produkte - Gesamtsortiment'!A147, " ", 'Alle Produkte - Gesamtsortiment'!C147)</f>
        <v>L42 Goldhirse</v>
      </c>
      <c r="AA147" s="35" t="s">
        <v>86</v>
      </c>
      <c r="AB147" s="12" t="s">
        <v>1101</v>
      </c>
      <c r="AC147" s="26" t="str">
        <f t="shared" si="16"/>
        <v>https://webshop.quartier-depot.ch/wp-content/uploads/quartier-produkt-143.png</v>
      </c>
      <c r="AD147" s="13" t="str">
        <f t="shared" si="17"/>
        <v>Goldhirse wird von Vanadis produziert und von Biopartner geliefert. Es kommt aus Österreich und trägt Demeter Zertifizierung</v>
      </c>
      <c r="AE147" s="54">
        <v>4.5</v>
      </c>
      <c r="AF147" s="54">
        <f t="shared" si="95"/>
        <v>-0.497375</v>
      </c>
      <c r="AG147" s="55">
        <f t="shared" si="96"/>
        <v>0.8894722222</v>
      </c>
      <c r="AH147" s="54"/>
      <c r="AI147" s="54"/>
      <c r="AJ147" s="55"/>
      <c r="AK147" s="56"/>
      <c r="AL147" s="58">
        <v>12.0</v>
      </c>
      <c r="AM147" s="115"/>
      <c r="AN147" s="21"/>
      <c r="AO147" s="115"/>
      <c r="AP147" s="21"/>
      <c r="AQ147" s="115"/>
      <c r="AR147" s="21"/>
      <c r="AS147" s="115"/>
      <c r="AT147" s="21"/>
      <c r="AU147" s="115"/>
      <c r="AV147" s="21"/>
      <c r="AW147" s="115"/>
      <c r="AX147" s="21"/>
      <c r="AY147" s="115"/>
      <c r="AZ147" s="21"/>
      <c r="BA147" s="115"/>
      <c r="BB147" s="21"/>
      <c r="BC147" s="115"/>
      <c r="BD147" s="21"/>
      <c r="BE147" s="20"/>
      <c r="BF147" s="21"/>
      <c r="BG147" s="20"/>
      <c r="BH147" s="21">
        <v>6.0</v>
      </c>
      <c r="BI147" s="41"/>
      <c r="BJ147" s="20"/>
      <c r="BK147" s="21"/>
      <c r="BL147" s="20"/>
      <c r="BM147" s="21"/>
      <c r="BN147" s="20"/>
      <c r="BO147" s="21"/>
      <c r="BP147" s="20"/>
      <c r="BQ147" s="42"/>
      <c r="BR147" s="42">
        <f t="shared" si="7"/>
        <v>18</v>
      </c>
      <c r="BS147" s="13">
        <v>8.0</v>
      </c>
      <c r="BT147" s="35">
        <f t="shared" si="79"/>
        <v>8</v>
      </c>
      <c r="BU147" s="13">
        <v>5.0</v>
      </c>
      <c r="BV147" s="35" t="s">
        <v>167</v>
      </c>
      <c r="BW147" s="13">
        <f>3+5</f>
        <v>8</v>
      </c>
      <c r="BX147" s="35">
        <v>4.0</v>
      </c>
      <c r="BY147" s="13">
        <f t="shared" si="92"/>
        <v>10</v>
      </c>
      <c r="BZ147" s="35">
        <f t="shared" si="93"/>
        <v>-6</v>
      </c>
      <c r="CA147" s="43">
        <f t="shared" si="94"/>
        <v>-24.01575</v>
      </c>
    </row>
    <row r="148">
      <c r="A148" s="1" t="s">
        <v>1102</v>
      </c>
      <c r="B148" s="2"/>
      <c r="C148" s="2" t="s">
        <v>1103</v>
      </c>
      <c r="D148" s="12" t="s">
        <v>613</v>
      </c>
      <c r="E148" s="12" t="s">
        <v>1104</v>
      </c>
      <c r="F148" s="3" t="s">
        <v>1105</v>
      </c>
      <c r="G148" s="2" t="s">
        <v>103</v>
      </c>
      <c r="H148" s="2" t="s">
        <v>1106</v>
      </c>
      <c r="I148" s="87" t="s">
        <v>1107</v>
      </c>
      <c r="J148" s="2" t="s">
        <v>450</v>
      </c>
      <c r="K148" s="2"/>
      <c r="L148" s="2" t="s">
        <v>151</v>
      </c>
      <c r="M148" s="2" t="s">
        <v>152</v>
      </c>
      <c r="N148" s="28">
        <v>227180.0</v>
      </c>
      <c r="O148" s="13" t="str">
        <f t="shared" si="14"/>
        <v>Biopartner 227180</v>
      </c>
      <c r="P148" s="13" t="s">
        <v>84</v>
      </c>
      <c r="Q148" s="29">
        <v>3.1</v>
      </c>
      <c r="R148" s="71"/>
      <c r="S148" s="31">
        <f t="shared" si="71"/>
        <v>3.41</v>
      </c>
      <c r="T148" s="71">
        <f t="shared" si="39"/>
        <v>3.49525</v>
      </c>
      <c r="U148" s="49">
        <f t="shared" si="40"/>
        <v>3.49525</v>
      </c>
      <c r="V148" s="9">
        <v>3.6</v>
      </c>
      <c r="W148" s="9">
        <f t="shared" si="89"/>
        <v>-0.10475</v>
      </c>
      <c r="X148" s="125"/>
      <c r="Y148" s="13" t="s">
        <v>1108</v>
      </c>
      <c r="Z148" s="34" t="str">
        <f>CONCATENATE('Alle Produkte - Gesamtsortiment'!A148, " ", 'Alle Produkte - Gesamtsortiment'!C148)</f>
        <v>M10 Tortillachips Blue Corn</v>
      </c>
      <c r="AA148" s="35" t="s">
        <v>86</v>
      </c>
      <c r="AB148" s="12" t="s">
        <v>1109</v>
      </c>
      <c r="AC148" s="26" t="str">
        <f t="shared" si="16"/>
        <v>https://webshop.quartier-depot.ch/wp-content/uploads/quartier-produkt-144.png</v>
      </c>
      <c r="AD148" s="13" t="str">
        <f t="shared" si="17"/>
        <v>Tortillachips Blue Corn wird von MiAdelita produziert und von Biopartner geliefert. Es kommt aus der Schweiz und trägt Knospe Zertifizierung</v>
      </c>
      <c r="AE148" s="54">
        <v>3.7</v>
      </c>
      <c r="AF148" s="54">
        <f t="shared" si="95"/>
        <v>-0.20475</v>
      </c>
      <c r="AG148" s="55">
        <f t="shared" si="96"/>
        <v>0.9446621622</v>
      </c>
      <c r="AH148" s="54">
        <v>4.5</v>
      </c>
      <c r="AI148" s="54">
        <f t="shared" ref="AI148:AI149" si="97">U148-AH148</f>
        <v>-1.00475</v>
      </c>
      <c r="AJ148" s="55">
        <f t="shared" ref="AJ148:AJ149" si="98">U148/AH148</f>
        <v>0.7767222222</v>
      </c>
      <c r="AK148" s="56"/>
      <c r="AL148" s="58">
        <v>5.0</v>
      </c>
      <c r="AM148" s="3"/>
      <c r="AN148" s="21"/>
      <c r="AO148" s="3"/>
      <c r="AP148" s="21"/>
      <c r="AQ148" s="2">
        <v>20.0</v>
      </c>
      <c r="AR148" s="21"/>
      <c r="AS148" s="3"/>
      <c r="AT148" s="21"/>
      <c r="AU148" s="3"/>
      <c r="AV148" s="21"/>
      <c r="AW148" s="3"/>
      <c r="AX148" s="21"/>
      <c r="AY148" s="3"/>
      <c r="AZ148" s="58">
        <v>20.0</v>
      </c>
      <c r="BA148" s="3"/>
      <c r="BB148" s="21"/>
      <c r="BC148" s="3"/>
      <c r="BD148" s="21"/>
      <c r="BE148" s="20"/>
      <c r="BF148" s="21">
        <v>10.0</v>
      </c>
      <c r="BG148" s="20"/>
      <c r="BH148" s="21"/>
      <c r="BI148" s="41"/>
      <c r="BJ148" s="20"/>
      <c r="BK148" s="21"/>
      <c r="BL148" s="20"/>
      <c r="BM148" s="21"/>
      <c r="BN148" s="20"/>
      <c r="BO148" s="21">
        <v>10.0</v>
      </c>
      <c r="BP148" s="20">
        <v>10.0</v>
      </c>
      <c r="BQ148" s="42"/>
      <c r="BR148" s="42">
        <f t="shared" si="7"/>
        <v>75</v>
      </c>
      <c r="BS148" s="13">
        <v>5.0</v>
      </c>
      <c r="BT148" s="35">
        <f t="shared" si="79"/>
        <v>5</v>
      </c>
      <c r="BU148" s="13">
        <v>6.0</v>
      </c>
      <c r="BV148" s="35" t="s">
        <v>167</v>
      </c>
      <c r="BW148" s="13">
        <v>33.0</v>
      </c>
      <c r="BX148" s="35">
        <v>8.0</v>
      </c>
      <c r="BY148" s="13">
        <f t="shared" si="92"/>
        <v>42</v>
      </c>
      <c r="BZ148" s="35">
        <f t="shared" si="93"/>
        <v>-34</v>
      </c>
      <c r="CA148" s="43">
        <f t="shared" si="94"/>
        <v>-118.8385</v>
      </c>
    </row>
    <row r="149">
      <c r="A149" s="1" t="s">
        <v>1110</v>
      </c>
      <c r="B149" s="2"/>
      <c r="C149" s="2" t="s">
        <v>1111</v>
      </c>
      <c r="D149" s="12" t="s">
        <v>613</v>
      </c>
      <c r="E149" s="12" t="s">
        <v>1104</v>
      </c>
      <c r="F149" s="3" t="s">
        <v>1112</v>
      </c>
      <c r="G149" s="2" t="s">
        <v>103</v>
      </c>
      <c r="H149" s="2" t="s">
        <v>1113</v>
      </c>
      <c r="I149" s="87" t="s">
        <v>1114</v>
      </c>
      <c r="J149" s="2" t="s">
        <v>1115</v>
      </c>
      <c r="K149" s="2"/>
      <c r="L149" s="2" t="s">
        <v>151</v>
      </c>
      <c r="M149" s="2" t="s">
        <v>296</v>
      </c>
      <c r="N149" s="28">
        <v>226952.0</v>
      </c>
      <c r="O149" s="13" t="str">
        <f t="shared" si="14"/>
        <v>Biopartner 226952</v>
      </c>
      <c r="P149" s="13" t="s">
        <v>84</v>
      </c>
      <c r="Q149" s="29">
        <v>2.51</v>
      </c>
      <c r="R149" s="71"/>
      <c r="S149" s="31">
        <f t="shared" si="71"/>
        <v>2.761</v>
      </c>
      <c r="T149" s="71">
        <f t="shared" si="39"/>
        <v>2.830025</v>
      </c>
      <c r="U149" s="49">
        <f t="shared" si="40"/>
        <v>2.830025</v>
      </c>
      <c r="V149" s="9">
        <v>2.95</v>
      </c>
      <c r="W149" s="9">
        <f t="shared" si="89"/>
        <v>-0.119975</v>
      </c>
      <c r="X149" s="90">
        <v>44078.0</v>
      </c>
      <c r="Y149" s="13" t="s">
        <v>1116</v>
      </c>
      <c r="Z149" s="34" t="str">
        <f>CONCATENATE('Alle Produkte - Gesamtsortiment'!A149, " ", 'Alle Produkte - Gesamtsortiment'!C149)</f>
        <v>M11 Nature Chips Kristallsalz</v>
      </c>
      <c r="AA149" s="35" t="s">
        <v>86</v>
      </c>
      <c r="AB149" s="12" t="s">
        <v>1117</v>
      </c>
      <c r="AC149" s="26" t="str">
        <f t="shared" si="16"/>
        <v>https://webshop.quartier-depot.ch/wp-content/uploads/quartier-produkt-145.png</v>
      </c>
      <c r="AD149" s="13" t="str">
        <f t="shared" si="17"/>
        <v>Nature Chips Kristallsalz wird von Lisa's Chips produziert und von Biopartner geliefert. Es kommt aus der Schweiz und trägt EU-Bio Zertifizierung</v>
      </c>
      <c r="AE149" s="54">
        <v>3.4</v>
      </c>
      <c r="AF149" s="54">
        <f t="shared" si="95"/>
        <v>-0.569975</v>
      </c>
      <c r="AG149" s="55">
        <f t="shared" si="96"/>
        <v>0.8323602941</v>
      </c>
      <c r="AH149" s="54">
        <v>4.35</v>
      </c>
      <c r="AI149" s="54">
        <f t="shared" si="97"/>
        <v>-1.519975</v>
      </c>
      <c r="AJ149" s="55">
        <f t="shared" si="98"/>
        <v>0.6505804598</v>
      </c>
      <c r="AK149" s="56"/>
      <c r="AL149" s="58">
        <v>10.0</v>
      </c>
      <c r="AM149" s="3"/>
      <c r="AN149" s="21"/>
      <c r="AO149" s="3"/>
      <c r="AP149" s="21"/>
      <c r="AQ149" s="2">
        <v>12.0</v>
      </c>
      <c r="AR149" s="21"/>
      <c r="AS149" s="3"/>
      <c r="AT149" s="21"/>
      <c r="AU149" s="3"/>
      <c r="AV149" s="21"/>
      <c r="AW149" s="3"/>
      <c r="AX149" s="58">
        <v>24.0</v>
      </c>
      <c r="AY149" s="3"/>
      <c r="AZ149" s="21"/>
      <c r="BA149" s="3"/>
      <c r="BB149" s="21"/>
      <c r="BC149" s="3"/>
      <c r="BD149" s="21"/>
      <c r="BE149" s="20"/>
      <c r="BF149" s="21">
        <v>12.0</v>
      </c>
      <c r="BG149" s="20"/>
      <c r="BH149" s="21"/>
      <c r="BI149" s="41"/>
      <c r="BJ149" s="20"/>
      <c r="BK149" s="21"/>
      <c r="BL149" s="20"/>
      <c r="BM149" s="21"/>
      <c r="BN149" s="20">
        <v>12.0</v>
      </c>
      <c r="BO149" s="21"/>
      <c r="BP149" s="20"/>
      <c r="BQ149" s="42"/>
      <c r="BR149" s="42">
        <f t="shared" si="7"/>
        <v>70</v>
      </c>
      <c r="BS149" s="13">
        <v>2.0</v>
      </c>
      <c r="BT149" s="35">
        <f t="shared" si="79"/>
        <v>14</v>
      </c>
      <c r="BU149" s="13">
        <v>6.0</v>
      </c>
      <c r="BV149" s="35" t="s">
        <v>167</v>
      </c>
      <c r="BW149" s="13">
        <f>15+23</f>
        <v>38</v>
      </c>
      <c r="BX149" s="35">
        <v>3.0</v>
      </c>
      <c r="BY149" s="13">
        <f t="shared" si="92"/>
        <v>32</v>
      </c>
      <c r="BZ149" s="35">
        <f t="shared" si="93"/>
        <v>-29</v>
      </c>
      <c r="CA149" s="43">
        <f t="shared" si="94"/>
        <v>-82.070725</v>
      </c>
    </row>
    <row r="150">
      <c r="A150" s="1" t="s">
        <v>1118</v>
      </c>
      <c r="B150" s="2"/>
      <c r="C150" s="2" t="s">
        <v>1119</v>
      </c>
      <c r="D150" s="12" t="s">
        <v>613</v>
      </c>
      <c r="E150" s="12" t="s">
        <v>1120</v>
      </c>
      <c r="F150" s="3" t="s">
        <v>1121</v>
      </c>
      <c r="G150" s="2" t="s">
        <v>741</v>
      </c>
      <c r="H150" s="2" t="s">
        <v>741</v>
      </c>
      <c r="I150" s="87" t="s">
        <v>749</v>
      </c>
      <c r="J150" s="3" t="s">
        <v>1122</v>
      </c>
      <c r="K150" s="2"/>
      <c r="L150" s="2" t="s">
        <v>391</v>
      </c>
      <c r="M150" s="2" t="s">
        <v>152</v>
      </c>
      <c r="N150" s="28" t="s">
        <v>1123</v>
      </c>
      <c r="O150" s="13" t="str">
        <f t="shared" si="14"/>
        <v>Mahler &amp; Co MM_0409</v>
      </c>
      <c r="P150" s="13" t="s">
        <v>84</v>
      </c>
      <c r="Q150" s="111">
        <v>2.1</v>
      </c>
      <c r="R150" s="71"/>
      <c r="S150" s="31">
        <f t="shared" si="71"/>
        <v>2.31</v>
      </c>
      <c r="T150" s="71">
        <f t="shared" si="39"/>
        <v>2.36775</v>
      </c>
      <c r="U150" s="49">
        <f t="shared" si="40"/>
        <v>2.36775</v>
      </c>
      <c r="V150" s="9">
        <v>2.45</v>
      </c>
      <c r="W150" s="9">
        <f t="shared" si="89"/>
        <v>-0.08225</v>
      </c>
      <c r="X150" s="90" t="s">
        <v>1124</v>
      </c>
      <c r="Y150" s="13" t="s">
        <v>1125</v>
      </c>
      <c r="Z150" s="34" t="str">
        <f>CONCATENATE('Alle Produkte - Gesamtsortiment'!A150, " ", 'Alle Produkte - Gesamtsortiment'!C150)</f>
        <v>M20 Sonnenblumenkerne</v>
      </c>
      <c r="AA150" s="35" t="s">
        <v>86</v>
      </c>
      <c r="AB150" s="12" t="s">
        <v>1126</v>
      </c>
      <c r="AC150" s="26" t="str">
        <f t="shared" si="16"/>
        <v>https://webshop.quartier-depot.ch/wp-content/uploads/quartier-produkt-146.png</v>
      </c>
      <c r="AD150" s="13" t="str">
        <f t="shared" si="17"/>
        <v>Sonnenblumenkerne wird von Mahler &amp; Co produziert und von Mahler &amp; Co geliefert. Es kommt aus Europa und trägt Knospe Zertifizierung</v>
      </c>
      <c r="AE150" s="54">
        <v>1.3</v>
      </c>
      <c r="AF150" s="54">
        <f t="shared" si="95"/>
        <v>1.06775</v>
      </c>
      <c r="AG150" s="55">
        <f t="shared" si="96"/>
        <v>1.821346154</v>
      </c>
      <c r="AH150" s="54"/>
      <c r="AI150" s="54"/>
      <c r="AJ150" s="55"/>
      <c r="AK150" s="56"/>
      <c r="AL150" s="58">
        <v>10.0</v>
      </c>
      <c r="AM150" s="3"/>
      <c r="AN150" s="21"/>
      <c r="AO150" s="3"/>
      <c r="AP150" s="21"/>
      <c r="AQ150" s="3"/>
      <c r="AR150" s="21"/>
      <c r="AS150" s="3"/>
      <c r="AT150" s="21"/>
      <c r="AU150" s="3"/>
      <c r="AV150" s="21"/>
      <c r="AW150" s="3"/>
      <c r="AX150" s="21"/>
      <c r="AY150" s="3"/>
      <c r="AZ150" s="21"/>
      <c r="BA150" s="3"/>
      <c r="BB150" s="21"/>
      <c r="BC150" s="3"/>
      <c r="BD150" s="21"/>
      <c r="BE150" s="20"/>
      <c r="BF150" s="21">
        <v>5.0</v>
      </c>
      <c r="BG150" s="20"/>
      <c r="BH150" s="21"/>
      <c r="BI150" s="41"/>
      <c r="BJ150" s="20"/>
      <c r="BK150" s="21">
        <v>10.0</v>
      </c>
      <c r="BL150" s="20"/>
      <c r="BM150" s="21"/>
      <c r="BN150" s="20"/>
      <c r="BO150" s="21"/>
      <c r="BP150" s="20"/>
      <c r="BQ150" s="42"/>
      <c r="BR150" s="42">
        <f t="shared" si="7"/>
        <v>25</v>
      </c>
      <c r="BS150" s="13">
        <v>3.0</v>
      </c>
      <c r="BT150" s="35">
        <f t="shared" si="79"/>
        <v>3</v>
      </c>
      <c r="BU150" s="13">
        <v>5.0</v>
      </c>
      <c r="BV150" s="35" t="s">
        <v>167</v>
      </c>
      <c r="BW150" s="13">
        <v>10.0</v>
      </c>
      <c r="BX150" s="35">
        <v>0.0</v>
      </c>
      <c r="BY150" s="13">
        <f t="shared" si="92"/>
        <v>15</v>
      </c>
      <c r="BZ150" s="35">
        <f t="shared" si="93"/>
        <v>-15</v>
      </c>
      <c r="CA150" s="43">
        <f t="shared" si="94"/>
        <v>-35.51625</v>
      </c>
    </row>
    <row r="151">
      <c r="A151" s="1" t="s">
        <v>1127</v>
      </c>
      <c r="B151" s="3"/>
      <c r="C151" s="2" t="s">
        <v>1128</v>
      </c>
      <c r="D151" s="12" t="s">
        <v>613</v>
      </c>
      <c r="E151" s="12" t="s">
        <v>1120</v>
      </c>
      <c r="F151" s="3" t="s">
        <v>1129</v>
      </c>
      <c r="G151" s="2" t="s">
        <v>741</v>
      </c>
      <c r="H151" s="2" t="s">
        <v>741</v>
      </c>
      <c r="I151" s="87" t="s">
        <v>749</v>
      </c>
      <c r="J151" s="3" t="s">
        <v>1130</v>
      </c>
      <c r="K151" s="2"/>
      <c r="L151" s="2" t="s">
        <v>311</v>
      </c>
      <c r="M151" s="2" t="s">
        <v>751</v>
      </c>
      <c r="N151" s="28" t="s">
        <v>1131</v>
      </c>
      <c r="O151" s="13" t="str">
        <f t="shared" si="14"/>
        <v>Mahler &amp; Co MM_0414</v>
      </c>
      <c r="P151" s="13" t="s">
        <v>84</v>
      </c>
      <c r="Q151" s="111">
        <v>8.77</v>
      </c>
      <c r="R151" s="71"/>
      <c r="S151" s="31">
        <f t="shared" si="71"/>
        <v>9.647</v>
      </c>
      <c r="T151" s="71">
        <f t="shared" si="39"/>
        <v>9.888175</v>
      </c>
      <c r="U151" s="49">
        <f t="shared" si="40"/>
        <v>9.888175</v>
      </c>
      <c r="V151" s="49">
        <v>10.15</v>
      </c>
      <c r="W151" s="49">
        <f t="shared" si="89"/>
        <v>-0.261825</v>
      </c>
      <c r="X151" s="90" t="s">
        <v>1132</v>
      </c>
      <c r="Y151" s="13" t="s">
        <v>1133</v>
      </c>
      <c r="Z151" s="34" t="str">
        <f>CONCATENATE('Alle Produkte - Gesamtsortiment'!A151, " ", 'Alle Produkte - Gesamtsortiment'!C151)</f>
        <v>M21 Pinienkerne </v>
      </c>
      <c r="AA151" s="35" t="s">
        <v>86</v>
      </c>
      <c r="AB151" s="12" t="s">
        <v>1134</v>
      </c>
      <c r="AC151" s="26" t="str">
        <f t="shared" si="16"/>
        <v>https://webshop.quartier-depot.ch/wp-content/uploads/quartier-produkt-147.png</v>
      </c>
      <c r="AD151" s="13" t="str">
        <f t="shared" si="17"/>
        <v>Pinienkerne  wird von Mahler &amp; Co produziert und von Mahler &amp; Co geliefert. Es kommt aus Italien und trägt Knospe, Fairtrade, Klimafreundlich Zertifizierung</v>
      </c>
      <c r="AE151" s="54">
        <v>8.95</v>
      </c>
      <c r="AF151" s="54">
        <f t="shared" si="95"/>
        <v>0.938175</v>
      </c>
      <c r="AG151" s="55">
        <f t="shared" si="96"/>
        <v>1.104824022</v>
      </c>
      <c r="AH151" s="54"/>
      <c r="AI151" s="54"/>
      <c r="AJ151" s="55"/>
      <c r="AK151" s="56"/>
      <c r="AL151" s="58">
        <v>10.0</v>
      </c>
      <c r="AM151" s="3"/>
      <c r="AN151" s="21"/>
      <c r="AO151" s="3"/>
      <c r="AP151" s="21"/>
      <c r="AQ151" s="3"/>
      <c r="AR151" s="21"/>
      <c r="AS151" s="3"/>
      <c r="AT151" s="21"/>
      <c r="AU151" s="3"/>
      <c r="AV151" s="21"/>
      <c r="AW151" s="3"/>
      <c r="AX151" s="21"/>
      <c r="AY151" s="3"/>
      <c r="AZ151" s="21"/>
      <c r="BA151" s="3"/>
      <c r="BB151" s="21"/>
      <c r="BC151" s="3"/>
      <c r="BD151" s="21"/>
      <c r="BE151" s="20"/>
      <c r="BF151" s="21">
        <v>5.0</v>
      </c>
      <c r="BG151" s="20"/>
      <c r="BH151" s="21"/>
      <c r="BI151" s="41"/>
      <c r="BJ151" s="20"/>
      <c r="BK151" s="21">
        <v>10.0</v>
      </c>
      <c r="BL151" s="20"/>
      <c r="BM151" s="21"/>
      <c r="BN151" s="20"/>
      <c r="BO151" s="21"/>
      <c r="BP151" s="20"/>
      <c r="BQ151" s="42"/>
      <c r="BR151" s="42">
        <f t="shared" si="7"/>
        <v>25</v>
      </c>
      <c r="BS151" s="13">
        <v>2.0</v>
      </c>
      <c r="BT151" s="35">
        <f t="shared" si="79"/>
        <v>2</v>
      </c>
      <c r="BU151" s="13">
        <v>5.0</v>
      </c>
      <c r="BV151" s="35" t="s">
        <v>167</v>
      </c>
      <c r="BW151" s="13">
        <v>7.0</v>
      </c>
      <c r="BX151" s="35">
        <v>2.0</v>
      </c>
      <c r="BY151" s="13">
        <f t="shared" si="92"/>
        <v>18</v>
      </c>
      <c r="BZ151" s="35">
        <f t="shared" si="93"/>
        <v>-16</v>
      </c>
      <c r="CA151" s="43">
        <f t="shared" si="94"/>
        <v>-158.2108</v>
      </c>
    </row>
    <row r="152">
      <c r="A152" s="1" t="s">
        <v>1135</v>
      </c>
      <c r="B152" s="2"/>
      <c r="C152" s="2" t="s">
        <v>1136</v>
      </c>
      <c r="D152" s="12" t="s">
        <v>613</v>
      </c>
      <c r="E152" s="12" t="s">
        <v>1137</v>
      </c>
      <c r="F152" s="2" t="s">
        <v>1138</v>
      </c>
      <c r="G152" s="2" t="s">
        <v>103</v>
      </c>
      <c r="H152" s="3" t="s">
        <v>616</v>
      </c>
      <c r="I152" s="87" t="s">
        <v>617</v>
      </c>
      <c r="J152" s="2" t="s">
        <v>1139</v>
      </c>
      <c r="K152" s="2"/>
      <c r="L152" s="2" t="s">
        <v>311</v>
      </c>
      <c r="M152" s="4" t="s">
        <v>296</v>
      </c>
      <c r="N152" s="28" t="s">
        <v>1140</v>
      </c>
      <c r="O152" s="13" t="str">
        <f t="shared" si="14"/>
        <v>Biopartner 101.002.00</v>
      </c>
      <c r="P152" s="13" t="s">
        <v>84</v>
      </c>
      <c r="Q152" s="29">
        <v>3.3</v>
      </c>
      <c r="R152" s="71"/>
      <c r="S152" s="31">
        <f t="shared" si="71"/>
        <v>3.63</v>
      </c>
      <c r="T152" s="71">
        <f t="shared" si="39"/>
        <v>3.72075</v>
      </c>
      <c r="U152" s="49">
        <f t="shared" si="40"/>
        <v>3.72075</v>
      </c>
      <c r="V152" s="9">
        <v>3.5</v>
      </c>
      <c r="W152" s="9">
        <f t="shared" si="89"/>
        <v>0.22075</v>
      </c>
      <c r="X152" s="90" t="s">
        <v>862</v>
      </c>
      <c r="Y152" s="13" t="s">
        <v>1141</v>
      </c>
      <c r="Z152" s="34" t="str">
        <f>CONCATENATE('Alle Produkte - Gesamtsortiment'!A152, " ", 'Alle Produkte - Gesamtsortiment'!C152)</f>
        <v>M22 Oliven Grün</v>
      </c>
      <c r="AA152" s="35" t="s">
        <v>86</v>
      </c>
      <c r="AB152" s="12" t="s">
        <v>1142</v>
      </c>
      <c r="AC152" s="26" t="str">
        <f t="shared" si="16"/>
        <v>https://webshop.quartier-depot.ch/wp-content/uploads/quartier-produkt-148.png</v>
      </c>
      <c r="AD152" s="13" t="str">
        <f t="shared" si="17"/>
        <v>Oliven Grün wird von Terra Verde produziert und von Biopartner geliefert. Es kommt aus Italien und trägt EU-Bio Zertifizierung</v>
      </c>
      <c r="AE152" s="54">
        <v>3.5</v>
      </c>
      <c r="AF152" s="54">
        <f t="shared" si="95"/>
        <v>0.22075</v>
      </c>
      <c r="AG152" s="55">
        <f t="shared" si="96"/>
        <v>1.063071429</v>
      </c>
      <c r="AH152" s="54"/>
      <c r="AI152" s="54"/>
      <c r="AJ152" s="55"/>
      <c r="AK152" s="56"/>
      <c r="AL152" s="58">
        <v>12.0</v>
      </c>
      <c r="AM152" s="89"/>
      <c r="AN152" s="21"/>
      <c r="AO152" s="89"/>
      <c r="AP152" s="21"/>
      <c r="AQ152" s="89"/>
      <c r="AR152" s="21"/>
      <c r="AS152" s="89"/>
      <c r="AT152" s="21"/>
      <c r="AU152" s="89"/>
      <c r="AV152" s="21"/>
      <c r="AW152" s="92">
        <v>6.0</v>
      </c>
      <c r="AX152" s="21"/>
      <c r="AY152" s="89"/>
      <c r="AZ152" s="21"/>
      <c r="BA152" s="89"/>
      <c r="BB152" s="21">
        <v>12.0</v>
      </c>
      <c r="BC152" s="89"/>
      <c r="BD152" s="21"/>
      <c r="BE152" s="20"/>
      <c r="BF152" s="21"/>
      <c r="BG152" s="20"/>
      <c r="BH152" s="21"/>
      <c r="BI152" s="41"/>
      <c r="BJ152" s="20"/>
      <c r="BK152" s="21"/>
      <c r="BL152" s="20"/>
      <c r="BM152" s="21"/>
      <c r="BN152" s="20"/>
      <c r="BO152" s="21"/>
      <c r="BP152" s="20"/>
      <c r="BQ152" s="42"/>
      <c r="BR152" s="42">
        <f t="shared" si="7"/>
        <v>30</v>
      </c>
      <c r="BS152" s="13">
        <v>12.0</v>
      </c>
      <c r="BT152" s="35">
        <f t="shared" si="79"/>
        <v>12</v>
      </c>
      <c r="BU152" s="13">
        <v>6.0</v>
      </c>
      <c r="BV152" s="35" t="s">
        <v>167</v>
      </c>
      <c r="BW152" s="13">
        <v>15.0</v>
      </c>
      <c r="BX152" s="35">
        <v>16.0</v>
      </c>
      <c r="BY152" s="13">
        <f t="shared" si="92"/>
        <v>15</v>
      </c>
      <c r="BZ152" s="35">
        <f t="shared" si="93"/>
        <v>1</v>
      </c>
      <c r="CA152" s="43">
        <f t="shared" si="94"/>
        <v>3.72075</v>
      </c>
    </row>
    <row r="153">
      <c r="A153" s="1" t="s">
        <v>1143</v>
      </c>
      <c r="B153" s="2"/>
      <c r="C153" s="2" t="s">
        <v>1144</v>
      </c>
      <c r="D153" s="12" t="s">
        <v>613</v>
      </c>
      <c r="E153" s="12" t="s">
        <v>1137</v>
      </c>
      <c r="F153" s="2" t="s">
        <v>1145</v>
      </c>
      <c r="G153" s="2" t="s">
        <v>615</v>
      </c>
      <c r="H153" s="3" t="s">
        <v>616</v>
      </c>
      <c r="I153" s="87" t="s">
        <v>617</v>
      </c>
      <c r="J153" s="2" t="s">
        <v>944</v>
      </c>
      <c r="K153" s="2"/>
      <c r="L153" s="2" t="s">
        <v>311</v>
      </c>
      <c r="M153" s="4" t="s">
        <v>296</v>
      </c>
      <c r="N153" s="28" t="s">
        <v>1146</v>
      </c>
      <c r="O153" s="13" t="str">
        <f t="shared" si="14"/>
        <v>Terra Verde  119.002.00</v>
      </c>
      <c r="P153" s="13" t="s">
        <v>84</v>
      </c>
      <c r="Q153" s="111">
        <v>4.38</v>
      </c>
      <c r="R153" s="71"/>
      <c r="S153" s="71">
        <f t="shared" si="71"/>
        <v>4.818</v>
      </c>
      <c r="T153" s="71">
        <f t="shared" si="39"/>
        <v>4.93845</v>
      </c>
      <c r="U153" s="49">
        <f t="shared" si="40"/>
        <v>4.93845</v>
      </c>
      <c r="V153" s="9">
        <v>5.1</v>
      </c>
      <c r="W153" s="9">
        <f t="shared" si="89"/>
        <v>-0.16155</v>
      </c>
      <c r="X153" s="90">
        <v>44901.0</v>
      </c>
      <c r="Y153" s="13" t="s">
        <v>1147</v>
      </c>
      <c r="Z153" s="34" t="str">
        <f>CONCATENATE('Alle Produkte - Gesamtsortiment'!A153, " ", 'Alle Produkte - Gesamtsortiment'!C153)</f>
        <v>M23 Gemischte Oliven</v>
      </c>
      <c r="AA153" s="35" t="s">
        <v>86</v>
      </c>
      <c r="AB153" s="12" t="s">
        <v>1148</v>
      </c>
      <c r="AC153" s="26" t="str">
        <f t="shared" si="16"/>
        <v>https://webshop.quartier-depot.ch/wp-content/uploads/quartier-produkt-149.png</v>
      </c>
      <c r="AD153" s="13" t="str">
        <f t="shared" si="17"/>
        <v>Gemischte Oliven wird von Terra Verde produziert und von Terra Verde  geliefert. Es kommt aus Italien und trägt EU-Bio Zertifizierung</v>
      </c>
      <c r="AE153" s="54">
        <v>3.5</v>
      </c>
      <c r="AF153" s="54">
        <f t="shared" si="95"/>
        <v>1.43845</v>
      </c>
      <c r="AG153" s="55">
        <f t="shared" si="96"/>
        <v>1.410985714</v>
      </c>
      <c r="AH153" s="54">
        <v>6.5</v>
      </c>
      <c r="AI153" s="54">
        <f>U153-AH153</f>
        <v>-1.56155</v>
      </c>
      <c r="AJ153" s="55">
        <f>U153/AH153</f>
        <v>0.7597615385</v>
      </c>
      <c r="AK153" s="56"/>
      <c r="AL153" s="58">
        <v>12.0</v>
      </c>
      <c r="AM153" s="89"/>
      <c r="AN153" s="21"/>
      <c r="AO153" s="89"/>
      <c r="AP153" s="21"/>
      <c r="AQ153" s="89"/>
      <c r="AR153" s="21"/>
      <c r="AS153" s="89"/>
      <c r="AT153" s="21"/>
      <c r="AU153" s="89">
        <v>6.0</v>
      </c>
      <c r="AV153" s="21"/>
      <c r="AW153" s="58">
        <v>12.0</v>
      </c>
      <c r="AX153" s="21"/>
      <c r="AY153" s="89"/>
      <c r="AZ153" s="21"/>
      <c r="BA153" s="89"/>
      <c r="BB153" s="21"/>
      <c r="BC153" s="89"/>
      <c r="BD153" s="21"/>
      <c r="BE153" s="20">
        <v>12.0</v>
      </c>
      <c r="BF153" s="21"/>
      <c r="BG153" s="20"/>
      <c r="BH153" s="21"/>
      <c r="BI153" s="41"/>
      <c r="BJ153" s="20"/>
      <c r="BK153" s="21"/>
      <c r="BL153" s="20"/>
      <c r="BM153" s="21"/>
      <c r="BN153" s="20"/>
      <c r="BO153" s="21"/>
      <c r="BP153" s="20"/>
      <c r="BQ153" s="42"/>
      <c r="BR153" s="42">
        <f t="shared" si="7"/>
        <v>42</v>
      </c>
      <c r="BS153" s="13">
        <v>11.0</v>
      </c>
      <c r="BT153" s="35">
        <f t="shared" si="79"/>
        <v>11</v>
      </c>
      <c r="BU153" s="13">
        <v>6.0</v>
      </c>
      <c r="BV153" s="35" t="s">
        <v>167</v>
      </c>
      <c r="BW153" s="13">
        <v>12.0</v>
      </c>
      <c r="BX153" s="35">
        <v>17.0</v>
      </c>
      <c r="BY153" s="13">
        <f t="shared" si="92"/>
        <v>30</v>
      </c>
      <c r="BZ153" s="35">
        <f t="shared" si="93"/>
        <v>-13</v>
      </c>
      <c r="CA153" s="43">
        <f t="shared" si="94"/>
        <v>-64.19985</v>
      </c>
    </row>
    <row r="154">
      <c r="A154" s="1" t="s">
        <v>1149</v>
      </c>
      <c r="B154" s="2"/>
      <c r="C154" s="3" t="s">
        <v>1150</v>
      </c>
      <c r="D154" s="12" t="s">
        <v>613</v>
      </c>
      <c r="E154" s="12" t="s">
        <v>1137</v>
      </c>
      <c r="F154" s="3" t="s">
        <v>1150</v>
      </c>
      <c r="G154" s="2" t="s">
        <v>103</v>
      </c>
      <c r="H154" s="2" t="s">
        <v>1151</v>
      </c>
      <c r="I154" s="2"/>
      <c r="J154" s="2" t="s">
        <v>367</v>
      </c>
      <c r="K154" s="2"/>
      <c r="L154" s="2" t="s">
        <v>214</v>
      </c>
      <c r="M154" s="2" t="s">
        <v>296</v>
      </c>
      <c r="N154" s="28"/>
      <c r="O154" s="13" t="str">
        <f t="shared" si="14"/>
        <v>Biopartner </v>
      </c>
      <c r="P154" s="13" t="s">
        <v>84</v>
      </c>
      <c r="Q154" s="29">
        <v>3.16</v>
      </c>
      <c r="R154" s="71"/>
      <c r="S154" s="31">
        <f t="shared" si="71"/>
        <v>3.476</v>
      </c>
      <c r="T154" s="71">
        <f t="shared" si="39"/>
        <v>3.5629</v>
      </c>
      <c r="U154" s="49">
        <f t="shared" si="40"/>
        <v>3.5629</v>
      </c>
      <c r="V154" s="49">
        <v>3.25</v>
      </c>
      <c r="W154" s="49">
        <f t="shared" si="89"/>
        <v>0.3129</v>
      </c>
      <c r="X154" s="90" t="s">
        <v>1152</v>
      </c>
      <c r="Y154" s="13" t="s">
        <v>1153</v>
      </c>
      <c r="Z154" s="34" t="str">
        <f>CONCATENATE('Alle Produkte - Gesamtsortiment'!A154, " ", 'Alle Produkte - Gesamtsortiment'!C154)</f>
        <v>M24 Kapern</v>
      </c>
      <c r="AA154" s="35" t="s">
        <v>86</v>
      </c>
      <c r="AB154" s="12" t="s">
        <v>1154</v>
      </c>
      <c r="AC154" s="26" t="str">
        <f t="shared" si="16"/>
        <v>https://webshop.quartier-depot.ch/wp-content/uploads/quartier-produkt-150.png</v>
      </c>
      <c r="AD154" s="13" t="str">
        <f t="shared" si="17"/>
        <v>Kapern wird von Bioverde produziert und von Biopartner geliefert. Es kommt aus Deutschland und trägt EU-Bio Zertifizierung</v>
      </c>
      <c r="AE154" s="54">
        <v>2.5</v>
      </c>
      <c r="AF154" s="54">
        <f t="shared" si="95"/>
        <v>1.0629</v>
      </c>
      <c r="AG154" s="55">
        <f t="shared" si="96"/>
        <v>1.42516</v>
      </c>
      <c r="AH154" s="54"/>
      <c r="AI154" s="54"/>
      <c r="AJ154" s="55"/>
      <c r="AK154" s="56"/>
      <c r="AL154" s="58">
        <v>14.0</v>
      </c>
      <c r="AM154" s="3"/>
      <c r="AN154" s="21"/>
      <c r="AO154" s="3"/>
      <c r="AP154" s="21"/>
      <c r="AQ154" s="3"/>
      <c r="AR154" s="21"/>
      <c r="AS154" s="3"/>
      <c r="AT154" s="21"/>
      <c r="AU154" s="3"/>
      <c r="AV154" s="21"/>
      <c r="AX154" s="119">
        <v>12.0</v>
      </c>
      <c r="AY154" s="3"/>
      <c r="AZ154" s="21"/>
      <c r="BA154" s="3"/>
      <c r="BB154" s="21"/>
      <c r="BC154" s="3"/>
      <c r="BD154" s="21"/>
      <c r="BE154" s="20"/>
      <c r="BF154" s="21"/>
      <c r="BG154" s="20"/>
      <c r="BH154" s="21"/>
      <c r="BI154" s="41"/>
      <c r="BJ154" s="20"/>
      <c r="BK154" s="21"/>
      <c r="BL154" s="20">
        <v>9.0</v>
      </c>
      <c r="BM154" s="21"/>
      <c r="BN154" s="20"/>
      <c r="BO154" s="21"/>
      <c r="BP154" s="20"/>
      <c r="BQ154" s="42"/>
      <c r="BR154" s="42">
        <f t="shared" si="7"/>
        <v>35</v>
      </c>
      <c r="BS154" s="13">
        <v>12.0</v>
      </c>
      <c r="BT154" s="35">
        <f t="shared" si="79"/>
        <v>12</v>
      </c>
      <c r="BU154" s="13">
        <v>6.0</v>
      </c>
      <c r="BV154" s="35" t="s">
        <v>167</v>
      </c>
      <c r="BW154" s="13">
        <v>15.0</v>
      </c>
      <c r="BX154" s="35">
        <v>5.0</v>
      </c>
      <c r="BY154" s="13">
        <f t="shared" si="92"/>
        <v>20</v>
      </c>
      <c r="BZ154" s="35">
        <f t="shared" si="93"/>
        <v>-15</v>
      </c>
      <c r="CA154" s="43">
        <f t="shared" si="94"/>
        <v>-53.4435</v>
      </c>
    </row>
    <row r="155">
      <c r="A155" s="1" t="s">
        <v>1155</v>
      </c>
      <c r="B155" s="3"/>
      <c r="C155" s="2" t="s">
        <v>1156</v>
      </c>
      <c r="D155" s="12" t="s">
        <v>613</v>
      </c>
      <c r="E155" s="12" t="s">
        <v>1137</v>
      </c>
      <c r="F155" s="2" t="s">
        <v>1156</v>
      </c>
      <c r="G155" s="2" t="s">
        <v>103</v>
      </c>
      <c r="H155" s="2" t="s">
        <v>1157</v>
      </c>
      <c r="I155" s="2"/>
      <c r="J155" s="2" t="s">
        <v>367</v>
      </c>
      <c r="K155" s="2"/>
      <c r="L155" s="2" t="s">
        <v>1158</v>
      </c>
      <c r="M155" s="2" t="s">
        <v>296</v>
      </c>
      <c r="N155" s="28" t="s">
        <v>1159</v>
      </c>
      <c r="O155" s="13" t="str">
        <f t="shared" si="14"/>
        <v>Biopartner 379489</v>
      </c>
      <c r="P155" s="13" t="s">
        <v>84</v>
      </c>
      <c r="Q155" s="29">
        <v>4.86</v>
      </c>
      <c r="R155" s="71"/>
      <c r="S155" s="31">
        <f t="shared" si="71"/>
        <v>5.346</v>
      </c>
      <c r="T155" s="71">
        <f t="shared" si="39"/>
        <v>5.47965</v>
      </c>
      <c r="U155" s="49">
        <f t="shared" si="40"/>
        <v>5.47965</v>
      </c>
      <c r="V155" s="49"/>
      <c r="W155" s="49"/>
      <c r="X155" s="90"/>
      <c r="Y155" s="13" t="s">
        <v>1160</v>
      </c>
      <c r="Z155" s="34" t="str">
        <f>CONCATENATE('Alle Produkte - Gesamtsortiment'!A155, " ", 'Alle Produkte - Gesamtsortiment'!C155)</f>
        <v>M25 Olivenpaste grün</v>
      </c>
      <c r="AA155" s="35" t="s">
        <v>86</v>
      </c>
      <c r="AB155" s="12" t="s">
        <v>1161</v>
      </c>
      <c r="AC155" s="26" t="str">
        <f t="shared" si="16"/>
        <v>https://webshop.quartier-depot.ch/wp-content/uploads/quartier-produkt-151.png</v>
      </c>
      <c r="AD155" s="13" t="str">
        <f t="shared" si="17"/>
        <v>Olivenpaste grün wird von Mani produziert und von Biopartner geliefert. Es kommt aus Griechenland und trägt EU-Bio Zertifizierung</v>
      </c>
      <c r="AE155" s="54">
        <v>2.5</v>
      </c>
      <c r="AF155" s="54">
        <f t="shared" si="95"/>
        <v>2.97965</v>
      </c>
      <c r="AG155" s="55">
        <f t="shared" si="96"/>
        <v>2.19186</v>
      </c>
      <c r="AH155" s="54"/>
      <c r="AI155" s="54"/>
      <c r="AJ155" s="55"/>
      <c r="AK155" s="56"/>
      <c r="AL155" s="21"/>
      <c r="AM155" s="3"/>
      <c r="AN155" s="21"/>
      <c r="AO155" s="3"/>
      <c r="AP155" s="21"/>
      <c r="AQ155" s="3"/>
      <c r="AR155" s="21"/>
      <c r="AS155" s="3"/>
      <c r="AT155" s="21"/>
      <c r="AU155" s="3"/>
      <c r="AV155" s="21"/>
      <c r="AX155" s="58">
        <v>12.0</v>
      </c>
      <c r="AY155" s="2"/>
      <c r="AZ155" s="21"/>
      <c r="BA155" s="2"/>
      <c r="BB155" s="21"/>
      <c r="BC155" s="2"/>
      <c r="BD155" s="21"/>
      <c r="BE155" s="20"/>
      <c r="BF155" s="21"/>
      <c r="BG155" s="20"/>
      <c r="BH155" s="21">
        <v>6.0</v>
      </c>
      <c r="BI155" s="41"/>
      <c r="BJ155" s="20"/>
      <c r="BK155" s="21"/>
      <c r="BL155" s="20"/>
      <c r="BM155" s="21"/>
      <c r="BN155" s="20"/>
      <c r="BO155" s="21"/>
      <c r="BP155" s="20"/>
      <c r="BQ155" s="42"/>
      <c r="BR155" s="42">
        <f t="shared" si="7"/>
        <v>18</v>
      </c>
      <c r="BS155" s="13">
        <v>9.0</v>
      </c>
      <c r="BT155" s="35">
        <f t="shared" si="79"/>
        <v>9</v>
      </c>
      <c r="BU155" s="13">
        <v>4.0</v>
      </c>
      <c r="BV155" s="35" t="s">
        <v>167</v>
      </c>
      <c r="BW155" s="13">
        <v>6.0</v>
      </c>
      <c r="BX155" s="35">
        <v>6.0</v>
      </c>
      <c r="BY155" s="13">
        <f t="shared" si="92"/>
        <v>12</v>
      </c>
      <c r="BZ155" s="35">
        <f t="shared" si="93"/>
        <v>-6</v>
      </c>
      <c r="CA155" s="43">
        <f t="shared" si="94"/>
        <v>-32.8779</v>
      </c>
    </row>
    <row r="156">
      <c r="A156" s="1" t="s">
        <v>1162</v>
      </c>
      <c r="B156" s="3"/>
      <c r="C156" s="2" t="s">
        <v>1163</v>
      </c>
      <c r="D156" s="12" t="s">
        <v>613</v>
      </c>
      <c r="E156" s="12" t="s">
        <v>1120</v>
      </c>
      <c r="F156" s="2" t="s">
        <v>1163</v>
      </c>
      <c r="G156" s="2" t="s">
        <v>103</v>
      </c>
      <c r="H156" s="2" t="s">
        <v>759</v>
      </c>
      <c r="I156" s="2"/>
      <c r="J156" s="2" t="s">
        <v>473</v>
      </c>
      <c r="K156" s="2"/>
      <c r="L156" s="2" t="s">
        <v>860</v>
      </c>
      <c r="M156" s="2" t="s">
        <v>287</v>
      </c>
      <c r="N156" s="28" t="s">
        <v>1164</v>
      </c>
      <c r="O156" s="13" t="str">
        <f t="shared" si="14"/>
        <v>Biopartner 194035</v>
      </c>
      <c r="P156" s="13" t="s">
        <v>84</v>
      </c>
      <c r="Q156" s="29">
        <v>4.75</v>
      </c>
      <c r="R156" s="71"/>
      <c r="S156" s="31">
        <f t="shared" si="71"/>
        <v>5.225</v>
      </c>
      <c r="T156" s="71">
        <f t="shared" si="39"/>
        <v>5.355625</v>
      </c>
      <c r="U156" s="49">
        <f t="shared" si="40"/>
        <v>5.355625</v>
      </c>
      <c r="V156" s="49"/>
      <c r="W156" s="49"/>
      <c r="X156" s="90"/>
      <c r="Y156" s="13" t="s">
        <v>1165</v>
      </c>
      <c r="Z156" s="34" t="str">
        <f>CONCATENATE('Alle Produkte - Gesamtsortiment'!A156, " ", 'Alle Produkte - Gesamtsortiment'!C156)</f>
        <v>M26 Kernenmischung</v>
      </c>
      <c r="AA156" s="35" t="s">
        <v>86</v>
      </c>
      <c r="AB156" s="12" t="s">
        <v>1166</v>
      </c>
      <c r="AC156" s="26" t="str">
        <f t="shared" si="16"/>
        <v>https://webshop.quartier-depot.ch/wp-content/uploads/quartier-produkt-152.png</v>
      </c>
      <c r="AD156" s="13" t="str">
        <f t="shared" si="17"/>
        <v>Kernenmischung wird von Vanadis produziert und von Biopartner geliefert. Es kommt aus Österreich und trägt Demeter Zertifizierung</v>
      </c>
      <c r="AE156" s="54">
        <v>2.5</v>
      </c>
      <c r="AF156" s="54">
        <f t="shared" si="95"/>
        <v>2.855625</v>
      </c>
      <c r="AG156" s="55">
        <f t="shared" si="96"/>
        <v>2.14225</v>
      </c>
      <c r="AH156" s="54"/>
      <c r="AI156" s="54"/>
      <c r="AJ156" s="55"/>
      <c r="AK156" s="56"/>
      <c r="AL156" s="21"/>
      <c r="AM156" s="3"/>
      <c r="AN156" s="21"/>
      <c r="AO156" s="3"/>
      <c r="AP156" s="21"/>
      <c r="AQ156" s="3"/>
      <c r="AR156" s="21"/>
      <c r="AS156" s="3"/>
      <c r="AT156" s="21"/>
      <c r="AU156" s="3"/>
      <c r="AV156" s="21"/>
      <c r="AX156" s="119">
        <v>12.0</v>
      </c>
      <c r="AY156" s="3"/>
      <c r="AZ156" s="21"/>
      <c r="BA156" s="3"/>
      <c r="BB156" s="21"/>
      <c r="BC156" s="3"/>
      <c r="BD156" s="21"/>
      <c r="BE156" s="20"/>
      <c r="BF156" s="21">
        <v>12.0</v>
      </c>
      <c r="BG156" s="20"/>
      <c r="BH156" s="21"/>
      <c r="BI156" s="41"/>
      <c r="BJ156" s="20"/>
      <c r="BK156" s="21"/>
      <c r="BL156" s="20"/>
      <c r="BM156" s="21"/>
      <c r="BN156" s="20"/>
      <c r="BO156" s="21"/>
      <c r="BP156" s="20"/>
      <c r="BQ156" s="42"/>
      <c r="BR156" s="42">
        <f t="shared" si="7"/>
        <v>24</v>
      </c>
      <c r="BS156" s="13">
        <v>14.0</v>
      </c>
      <c r="BT156" s="35">
        <f t="shared" si="79"/>
        <v>14</v>
      </c>
      <c r="BU156" s="13">
        <v>6.0</v>
      </c>
      <c r="BV156" s="35" t="s">
        <v>167</v>
      </c>
      <c r="BW156" s="13">
        <v>8.0</v>
      </c>
      <c r="BX156" s="35">
        <v>4.0</v>
      </c>
      <c r="BY156" s="13">
        <f t="shared" si="92"/>
        <v>16</v>
      </c>
      <c r="BZ156" s="35">
        <f t="shared" si="93"/>
        <v>-12</v>
      </c>
      <c r="CA156" s="43">
        <f t="shared" si="94"/>
        <v>-64.2675</v>
      </c>
    </row>
    <row r="157">
      <c r="A157" s="1" t="s">
        <v>1167</v>
      </c>
      <c r="B157" s="3"/>
      <c r="C157" s="3" t="s">
        <v>1168</v>
      </c>
      <c r="D157" s="12" t="s">
        <v>613</v>
      </c>
      <c r="E157" s="12" t="s">
        <v>1104</v>
      </c>
      <c r="F157" s="3" t="s">
        <v>1168</v>
      </c>
      <c r="G157" s="2" t="s">
        <v>114</v>
      </c>
      <c r="H157" s="3" t="s">
        <v>1169</v>
      </c>
      <c r="I157" s="3"/>
      <c r="J157" s="3" t="s">
        <v>1130</v>
      </c>
      <c r="K157" s="2"/>
      <c r="L157" s="2" t="s">
        <v>151</v>
      </c>
      <c r="M157" s="4" t="s">
        <v>83</v>
      </c>
      <c r="N157" s="28">
        <v>87412.0</v>
      </c>
      <c r="O157" s="13" t="str">
        <f t="shared" si="14"/>
        <v>Picobio 87412</v>
      </c>
      <c r="P157" s="13" t="s">
        <v>84</v>
      </c>
      <c r="Q157" s="111">
        <v>4.35</v>
      </c>
      <c r="R157" s="71"/>
      <c r="S157" s="31">
        <f t="shared" si="71"/>
        <v>4.785</v>
      </c>
      <c r="T157" s="71">
        <f t="shared" si="39"/>
        <v>4.904625</v>
      </c>
      <c r="U157" s="49">
        <f t="shared" si="40"/>
        <v>4.904625</v>
      </c>
      <c r="V157" s="49">
        <v>5.05</v>
      </c>
      <c r="W157" s="49">
        <f t="shared" ref="W157:W183" si="99">U157-V157</f>
        <v>-0.145375</v>
      </c>
      <c r="X157" s="90" t="s">
        <v>1170</v>
      </c>
      <c r="Y157" s="13" t="s">
        <v>1171</v>
      </c>
      <c r="Z157" s="34" t="str">
        <f>CONCATENATE('Alle Produkte - Gesamtsortiment'!A157, " ", 'Alle Produkte - Gesamtsortiment'!C157)</f>
        <v>M30 Mandeln braun geröst/gesalz.</v>
      </c>
      <c r="AA157" s="35" t="s">
        <v>86</v>
      </c>
      <c r="AB157" s="12" t="s">
        <v>1172</v>
      </c>
      <c r="AC157" s="26" t="str">
        <f t="shared" si="16"/>
        <v>https://webshop.quartier-depot.ch/wp-content/uploads/quartier-produkt-153.png</v>
      </c>
      <c r="AD157" s="13" t="str">
        <f t="shared" si="17"/>
        <v>Mandeln braun geröst/gesalz. wird von GeNüssli (AG) produziert und von Picobio geliefert. Es kommt aus der Schweiz und trägt CH-Bio Zertifizierung</v>
      </c>
      <c r="AE157" s="54">
        <v>1.75</v>
      </c>
      <c r="AF157" s="54">
        <f t="shared" si="95"/>
        <v>3.154625</v>
      </c>
      <c r="AG157" s="55">
        <f t="shared" si="96"/>
        <v>2.802642857</v>
      </c>
      <c r="AH157" s="54"/>
      <c r="AI157" s="54"/>
      <c r="AJ157" s="55"/>
      <c r="AK157" s="56"/>
      <c r="AL157" s="58">
        <v>12.0</v>
      </c>
      <c r="AM157" s="3"/>
      <c r="AN157" s="21"/>
      <c r="AO157" s="3"/>
      <c r="AP157" s="21"/>
      <c r="AQ157" s="3"/>
      <c r="AR157" s="21"/>
      <c r="AS157" s="3"/>
      <c r="AT157" s="21"/>
      <c r="AU157" s="3"/>
      <c r="AV157" s="21"/>
      <c r="AW157" s="58">
        <v>6.0</v>
      </c>
      <c r="AX157" s="21"/>
      <c r="AY157" s="2"/>
      <c r="AZ157" s="58">
        <v>6.0</v>
      </c>
      <c r="BA157" s="2"/>
      <c r="BB157" s="21"/>
      <c r="BC157" s="2"/>
      <c r="BD157" s="21"/>
      <c r="BE157" s="20"/>
      <c r="BF157" s="21">
        <v>12.0</v>
      </c>
      <c r="BG157" s="20"/>
      <c r="BH157" s="21"/>
      <c r="BI157" s="41"/>
      <c r="BJ157" s="20"/>
      <c r="BK157" s="21"/>
      <c r="BL157" s="20"/>
      <c r="BM157" s="21"/>
      <c r="BN157" s="20"/>
      <c r="BO157" s="21">
        <v>12.0</v>
      </c>
      <c r="BP157" s="20"/>
      <c r="BQ157" s="42"/>
      <c r="BR157" s="42">
        <f t="shared" si="7"/>
        <v>48</v>
      </c>
      <c r="BS157" s="13">
        <v>4.0</v>
      </c>
      <c r="BT157" s="35">
        <f t="shared" si="79"/>
        <v>4</v>
      </c>
      <c r="BU157" s="13">
        <v>6.0</v>
      </c>
      <c r="BV157" s="35" t="s">
        <v>167</v>
      </c>
      <c r="BW157" s="13">
        <v>19.0</v>
      </c>
      <c r="BX157" s="35">
        <v>2.0</v>
      </c>
      <c r="BY157" s="13">
        <f t="shared" si="92"/>
        <v>29</v>
      </c>
      <c r="BZ157" s="35">
        <f t="shared" si="93"/>
        <v>-27</v>
      </c>
      <c r="CA157" s="43">
        <f t="shared" si="94"/>
        <v>-132.424875</v>
      </c>
    </row>
    <row r="158">
      <c r="A158" s="1" t="s">
        <v>1173</v>
      </c>
      <c r="B158" s="2"/>
      <c r="C158" s="2" t="s">
        <v>1174</v>
      </c>
      <c r="D158" s="12" t="s">
        <v>613</v>
      </c>
      <c r="E158" s="12" t="s">
        <v>1104</v>
      </c>
      <c r="F158" s="2" t="s">
        <v>1174</v>
      </c>
      <c r="G158" s="2" t="s">
        <v>103</v>
      </c>
      <c r="H158" s="89" t="s">
        <v>1175</v>
      </c>
      <c r="I158" s="89"/>
      <c r="J158" s="89" t="s">
        <v>1176</v>
      </c>
      <c r="K158" s="89"/>
      <c r="L158" s="89" t="s">
        <v>151</v>
      </c>
      <c r="M158" s="128" t="s">
        <v>83</v>
      </c>
      <c r="N158" s="28">
        <v>227048.0</v>
      </c>
      <c r="O158" s="13" t="str">
        <f t="shared" si="14"/>
        <v>Biopartner 227048</v>
      </c>
      <c r="P158" s="13" t="s">
        <v>84</v>
      </c>
      <c r="Q158" s="29">
        <v>3.5</v>
      </c>
      <c r="R158" s="71"/>
      <c r="S158" s="31">
        <f t="shared" si="71"/>
        <v>3.85</v>
      </c>
      <c r="T158" s="71">
        <f t="shared" si="39"/>
        <v>3.94625</v>
      </c>
      <c r="U158" s="49">
        <f t="shared" si="40"/>
        <v>3.94625</v>
      </c>
      <c r="V158" s="9">
        <v>5.8</v>
      </c>
      <c r="W158" s="9">
        <f t="shared" si="99"/>
        <v>-1.85375</v>
      </c>
      <c r="X158" s="90" t="s">
        <v>1177</v>
      </c>
      <c r="Y158" s="13" t="s">
        <v>1178</v>
      </c>
      <c r="Z158" s="34" t="str">
        <f>CONCATENATE('Alle Produkte - Gesamtsortiment'!A158, " ", 'Alle Produkte - Gesamtsortiment'!C158)</f>
        <v>M31 Flûtes nature</v>
      </c>
      <c r="AA158" s="35" t="s">
        <v>86</v>
      </c>
      <c r="AB158" s="12" t="s">
        <v>1179</v>
      </c>
      <c r="AC158" s="26" t="str">
        <f t="shared" si="16"/>
        <v>https://webshop.quartier-depot.ch/wp-content/uploads/quartier-produkt-154.png</v>
      </c>
      <c r="AD158" s="13" t="str">
        <f t="shared" si="17"/>
        <v>Flûtes nature wird von Flufa produziert und von Biopartner geliefert. Es kommt aus der Schweiz und trägt CH-Bio Zertifizierung</v>
      </c>
      <c r="AE158" s="54">
        <v>3.3</v>
      </c>
      <c r="AF158" s="54">
        <f t="shared" si="95"/>
        <v>0.64625</v>
      </c>
      <c r="AG158" s="55">
        <f t="shared" si="96"/>
        <v>1.195833333</v>
      </c>
      <c r="AH158" s="54"/>
      <c r="AI158" s="54"/>
      <c r="AJ158" s="55"/>
      <c r="AK158" s="117"/>
      <c r="AL158" s="58">
        <v>16.0</v>
      </c>
      <c r="AM158" s="89"/>
      <c r="AN158" s="118"/>
      <c r="AO158" s="89"/>
      <c r="AP158" s="118"/>
      <c r="AQ158" s="89"/>
      <c r="AR158" s="118"/>
      <c r="AS158" s="89"/>
      <c r="AT158" s="118"/>
      <c r="AU158" s="89"/>
      <c r="AV158" s="118"/>
      <c r="AW158" s="89"/>
      <c r="AX158" s="58">
        <v>16.0</v>
      </c>
      <c r="AY158" s="89"/>
      <c r="AZ158" s="118"/>
      <c r="BA158" s="89"/>
      <c r="BB158" s="118"/>
      <c r="BC158" s="89"/>
      <c r="BD158" s="118"/>
      <c r="BE158" s="20"/>
      <c r="BF158" s="21"/>
      <c r="BG158" s="20"/>
      <c r="BH158" s="21"/>
      <c r="BI158" s="41"/>
      <c r="BJ158" s="20"/>
      <c r="BK158" s="21">
        <v>16.0</v>
      </c>
      <c r="BL158" s="20"/>
      <c r="BM158" s="21"/>
      <c r="BN158" s="20"/>
      <c r="BO158" s="21"/>
      <c r="BP158" s="20"/>
      <c r="BQ158" s="42"/>
      <c r="BR158" s="42">
        <f t="shared" si="7"/>
        <v>48</v>
      </c>
      <c r="BS158" s="13">
        <v>13.0</v>
      </c>
      <c r="BT158" s="35">
        <f t="shared" si="79"/>
        <v>13</v>
      </c>
      <c r="BU158" s="13">
        <v>6.0</v>
      </c>
      <c r="BV158" s="35" t="s">
        <v>167</v>
      </c>
      <c r="BW158" s="13">
        <v>19.0</v>
      </c>
      <c r="BX158" s="35">
        <v>10.0</v>
      </c>
      <c r="BY158" s="13">
        <f t="shared" si="92"/>
        <v>29</v>
      </c>
      <c r="BZ158" s="35">
        <f t="shared" si="93"/>
        <v>-19</v>
      </c>
      <c r="CA158" s="43">
        <f t="shared" si="94"/>
        <v>-74.97875</v>
      </c>
    </row>
    <row r="159">
      <c r="A159" s="114" t="s">
        <v>1180</v>
      </c>
      <c r="B159" s="2"/>
      <c r="C159" s="3" t="s">
        <v>1181</v>
      </c>
      <c r="D159" s="12" t="s">
        <v>613</v>
      </c>
      <c r="E159" s="2" t="s">
        <v>1104</v>
      </c>
      <c r="F159" s="3" t="s">
        <v>1181</v>
      </c>
      <c r="G159" s="2" t="s">
        <v>103</v>
      </c>
      <c r="H159" s="2" t="s">
        <v>1182</v>
      </c>
      <c r="I159" s="2"/>
      <c r="J159" s="3" t="s">
        <v>1183</v>
      </c>
      <c r="K159" s="2"/>
      <c r="L159" s="2" t="s">
        <v>311</v>
      </c>
      <c r="M159" s="4" t="s">
        <v>296</v>
      </c>
      <c r="N159" s="28" t="s">
        <v>1184</v>
      </c>
      <c r="O159" s="13" t="str">
        <f t="shared" si="14"/>
        <v>Biopartner ƒ</v>
      </c>
      <c r="P159" s="13" t="s">
        <v>84</v>
      </c>
      <c r="Q159" s="29">
        <v>2.5</v>
      </c>
      <c r="R159" s="71"/>
      <c r="S159" s="31">
        <f t="shared" si="71"/>
        <v>2.75</v>
      </c>
      <c r="T159" s="71">
        <f t="shared" si="39"/>
        <v>2.81875</v>
      </c>
      <c r="U159" s="49">
        <f t="shared" si="40"/>
        <v>2.81875</v>
      </c>
      <c r="V159" s="49">
        <v>3.7</v>
      </c>
      <c r="W159" s="49">
        <f t="shared" si="99"/>
        <v>-0.88125</v>
      </c>
      <c r="X159" s="90" t="s">
        <v>1185</v>
      </c>
      <c r="Y159" s="13" t="s">
        <v>1186</v>
      </c>
      <c r="Z159" s="34" t="str">
        <f>CONCATENATE('Alle Produkte - Gesamtsortiment'!A159, " ", 'Alle Produkte - Gesamtsortiment'!C159)</f>
        <v>M32 Cracker Sesam-Rosmarin</v>
      </c>
      <c r="AA159" s="35" t="s">
        <v>86</v>
      </c>
      <c r="AB159" s="12" t="s">
        <v>1187</v>
      </c>
      <c r="AC159" s="26" t="str">
        <f t="shared" si="16"/>
        <v>https://webshop.quartier-depot.ch/wp-content/uploads/quartier-produkt-155.png</v>
      </c>
      <c r="AD159" s="13" t="str">
        <f t="shared" si="17"/>
        <v>Cracker Sesam-Rosmarin wird von Ecor produziert und von Biopartner geliefert. Es kommt aus Italien und trägt EU-Bio Zertifizierung</v>
      </c>
      <c r="AE159" s="36"/>
      <c r="AF159" s="67"/>
      <c r="AG159" s="55"/>
      <c r="AH159" s="36"/>
      <c r="AI159" s="67"/>
      <c r="AJ159" s="55"/>
      <c r="AK159" s="56"/>
      <c r="AL159" s="58">
        <v>12.0</v>
      </c>
      <c r="AM159" s="3"/>
      <c r="AN159" s="21"/>
      <c r="AO159" s="3"/>
      <c r="AP159" s="21"/>
      <c r="AQ159" s="3"/>
      <c r="AR159" s="21"/>
      <c r="AS159" s="3"/>
      <c r="AT159" s="21"/>
      <c r="AU159" s="3"/>
      <c r="AV159" s="21"/>
      <c r="AW159" s="3"/>
      <c r="AX159" s="21"/>
      <c r="AY159" s="58">
        <v>12.0</v>
      </c>
      <c r="AZ159" s="21"/>
      <c r="BA159" s="2"/>
      <c r="BB159" s="21"/>
      <c r="BC159" s="2"/>
      <c r="BD159" s="21"/>
      <c r="BE159" s="20"/>
      <c r="BF159" s="21"/>
      <c r="BG159" s="20"/>
      <c r="BH159" s="21"/>
      <c r="BI159" s="41"/>
      <c r="BJ159" s="20"/>
      <c r="BK159" s="21">
        <v>12.0</v>
      </c>
      <c r="BL159" s="20"/>
      <c r="BM159" s="21"/>
      <c r="BN159" s="20">
        <v>12.0</v>
      </c>
      <c r="BO159" s="21"/>
      <c r="BP159" s="20"/>
      <c r="BQ159" s="42"/>
      <c r="BR159" s="42">
        <f t="shared" si="7"/>
        <v>48</v>
      </c>
      <c r="BS159" s="13">
        <v>1.0</v>
      </c>
      <c r="BT159" s="35">
        <f t="shared" si="79"/>
        <v>13</v>
      </c>
      <c r="BU159" s="13">
        <v>4.0</v>
      </c>
      <c r="BV159" s="35" t="s">
        <v>167</v>
      </c>
      <c r="BW159" s="13">
        <v>15.0</v>
      </c>
      <c r="BX159" s="35">
        <v>8.0</v>
      </c>
      <c r="BY159" s="13">
        <f t="shared" si="92"/>
        <v>33</v>
      </c>
      <c r="BZ159" s="35">
        <f t="shared" si="93"/>
        <v>-25</v>
      </c>
      <c r="CA159" s="43">
        <f t="shared" si="94"/>
        <v>-70.46875</v>
      </c>
    </row>
    <row r="160">
      <c r="A160" s="1" t="s">
        <v>1188</v>
      </c>
      <c r="B160" s="2"/>
      <c r="C160" s="2" t="s">
        <v>1189</v>
      </c>
      <c r="D160" s="12" t="s">
        <v>613</v>
      </c>
      <c r="E160" s="12" t="s">
        <v>1104</v>
      </c>
      <c r="F160" s="2" t="s">
        <v>1189</v>
      </c>
      <c r="G160" s="2" t="s">
        <v>103</v>
      </c>
      <c r="H160" s="2" t="s">
        <v>1056</v>
      </c>
      <c r="I160" s="87" t="s">
        <v>1057</v>
      </c>
      <c r="J160" s="2" t="s">
        <v>1190</v>
      </c>
      <c r="K160" s="2"/>
      <c r="L160" s="2" t="s">
        <v>1063</v>
      </c>
      <c r="M160" s="2" t="s">
        <v>296</v>
      </c>
      <c r="N160" s="28">
        <v>370013.0</v>
      </c>
      <c r="O160" s="13" t="str">
        <f t="shared" si="14"/>
        <v>Biopartner 370013</v>
      </c>
      <c r="P160" s="13" t="s">
        <v>84</v>
      </c>
      <c r="Q160" s="29">
        <v>2.45</v>
      </c>
      <c r="R160" s="71"/>
      <c r="S160" s="31">
        <f t="shared" si="71"/>
        <v>2.695</v>
      </c>
      <c r="T160" s="71">
        <f t="shared" si="39"/>
        <v>2.762375</v>
      </c>
      <c r="U160" s="49">
        <f t="shared" si="40"/>
        <v>2.762375</v>
      </c>
      <c r="V160" s="9">
        <v>2.85</v>
      </c>
      <c r="W160" s="9">
        <f t="shared" si="99"/>
        <v>-0.087625</v>
      </c>
      <c r="X160" s="90">
        <v>43986.0</v>
      </c>
      <c r="Y160" s="13" t="s">
        <v>1191</v>
      </c>
      <c r="Z160" s="34" t="str">
        <f>CONCATENATE('Alle Produkte - Gesamtsortiment'!A160, " ", 'Alle Produkte - Gesamtsortiment'!C160)</f>
        <v>M40 Kichererbsen-Chips Rosmarin</v>
      </c>
      <c r="AA160" s="35" t="s">
        <v>86</v>
      </c>
      <c r="AB160" s="12" t="s">
        <v>1192</v>
      </c>
      <c r="AC160" s="26" t="str">
        <f t="shared" si="16"/>
        <v>https://webshop.quartier-depot.ch/wp-content/uploads/quartier-produkt-156.png</v>
      </c>
      <c r="AD160" s="13" t="str">
        <f t="shared" si="17"/>
        <v>Kichererbsen-Chips Rosmarin wird von De Rit produziert und von Biopartner geliefert. Es kommt aus Holland und trägt EU-Bio Zertifizierung</v>
      </c>
      <c r="AE160" s="54">
        <v>3.75</v>
      </c>
      <c r="AF160" s="54">
        <f t="shared" ref="AF160:AF173" si="100">U160-AE160</f>
        <v>-0.987625</v>
      </c>
      <c r="AG160" s="55">
        <f t="shared" ref="AG160:AG173" si="101">U160/AE160</f>
        <v>0.7366333333</v>
      </c>
      <c r="AH160" s="54"/>
      <c r="AI160" s="54"/>
      <c r="AJ160" s="55"/>
      <c r="AK160" s="56"/>
      <c r="AL160" s="58">
        <v>7.0</v>
      </c>
      <c r="AM160" s="3"/>
      <c r="AN160" s="21"/>
      <c r="AO160" s="3"/>
      <c r="AP160" s="21"/>
      <c r="AQ160" s="2">
        <v>16.0</v>
      </c>
      <c r="AR160" s="21"/>
      <c r="AS160" s="3"/>
      <c r="AT160" s="21"/>
      <c r="AU160" s="3"/>
      <c r="AV160" s="21"/>
      <c r="AW160" s="3"/>
      <c r="AX160" s="58">
        <v>16.0</v>
      </c>
      <c r="AY160" s="3"/>
      <c r="AZ160" s="21"/>
      <c r="BA160" s="3"/>
      <c r="BB160" s="21"/>
      <c r="BC160" s="3"/>
      <c r="BD160" s="21"/>
      <c r="BE160" s="20"/>
      <c r="BF160" s="21">
        <v>16.0</v>
      </c>
      <c r="BG160" s="20"/>
      <c r="BH160" s="21"/>
      <c r="BI160" s="41"/>
      <c r="BJ160" s="20"/>
      <c r="BK160" s="21"/>
      <c r="BL160" s="20"/>
      <c r="BM160" s="21"/>
      <c r="BN160" s="20"/>
      <c r="BO160" s="21">
        <v>8.0</v>
      </c>
      <c r="BP160" s="20">
        <v>8.0</v>
      </c>
      <c r="BQ160" s="42"/>
      <c r="BR160" s="42">
        <f t="shared" si="7"/>
        <v>71</v>
      </c>
      <c r="BS160" s="13">
        <v>8.0</v>
      </c>
      <c r="BT160" s="35">
        <f t="shared" si="79"/>
        <v>8</v>
      </c>
      <c r="BU160" s="13">
        <v>6.0</v>
      </c>
      <c r="BV160" s="35" t="s">
        <v>167</v>
      </c>
      <c r="BW160" s="13">
        <v>27.0</v>
      </c>
      <c r="BX160" s="35">
        <v>6.0</v>
      </c>
      <c r="BY160" s="13">
        <f t="shared" si="92"/>
        <v>44</v>
      </c>
      <c r="BZ160" s="35">
        <f t="shared" si="93"/>
        <v>-38</v>
      </c>
      <c r="CA160" s="43">
        <f t="shared" si="94"/>
        <v>-104.97025</v>
      </c>
    </row>
    <row r="161">
      <c r="A161" s="1" t="s">
        <v>1193</v>
      </c>
      <c r="B161" s="3"/>
      <c r="C161" s="3" t="s">
        <v>1194</v>
      </c>
      <c r="D161" s="12" t="s">
        <v>613</v>
      </c>
      <c r="E161" s="12" t="s">
        <v>1104</v>
      </c>
      <c r="F161" s="3" t="s">
        <v>1194</v>
      </c>
      <c r="G161" s="2" t="s">
        <v>103</v>
      </c>
      <c r="H161" s="2" t="s">
        <v>1056</v>
      </c>
      <c r="I161" s="87" t="s">
        <v>1057</v>
      </c>
      <c r="J161" s="2" t="s">
        <v>1190</v>
      </c>
      <c r="K161" s="2"/>
      <c r="L161" s="2" t="s">
        <v>1063</v>
      </c>
      <c r="M161" s="2" t="s">
        <v>296</v>
      </c>
      <c r="N161" s="28">
        <v>370012.0</v>
      </c>
      <c r="O161" s="13" t="str">
        <f t="shared" si="14"/>
        <v>Biopartner 370012</v>
      </c>
      <c r="P161" s="13" t="s">
        <v>84</v>
      </c>
      <c r="Q161" s="29">
        <v>2.45</v>
      </c>
      <c r="R161" s="71"/>
      <c r="S161" s="31">
        <f t="shared" si="71"/>
        <v>2.695</v>
      </c>
      <c r="T161" s="71">
        <f t="shared" si="39"/>
        <v>2.762375</v>
      </c>
      <c r="U161" s="49">
        <f t="shared" si="40"/>
        <v>2.762375</v>
      </c>
      <c r="V161" s="49">
        <v>2.85</v>
      </c>
      <c r="W161" s="49">
        <f t="shared" si="99"/>
        <v>-0.087625</v>
      </c>
      <c r="X161" s="90">
        <v>44049.0</v>
      </c>
      <c r="Y161" s="13" t="s">
        <v>1195</v>
      </c>
      <c r="Z161" s="34" t="str">
        <f>CONCATENATE('Alle Produkte - Gesamtsortiment'!A161, " ", 'Alle Produkte - Gesamtsortiment'!C161)</f>
        <v>M41 Kichererbsen-Chips Paprika</v>
      </c>
      <c r="AA161" s="35" t="s">
        <v>86</v>
      </c>
      <c r="AB161" s="12" t="s">
        <v>1196</v>
      </c>
      <c r="AC161" s="26" t="str">
        <f t="shared" si="16"/>
        <v>https://webshop.quartier-depot.ch/wp-content/uploads/quartier-produkt-157.png</v>
      </c>
      <c r="AD161" s="13" t="str">
        <f t="shared" si="17"/>
        <v>Kichererbsen-Chips Paprika wird von De Rit produziert und von Biopartner geliefert. Es kommt aus Holland und trägt EU-Bio Zertifizierung</v>
      </c>
      <c r="AE161" s="54">
        <v>3.75</v>
      </c>
      <c r="AF161" s="54">
        <f t="shared" si="100"/>
        <v>-0.987625</v>
      </c>
      <c r="AG161" s="55">
        <f t="shared" si="101"/>
        <v>0.7366333333</v>
      </c>
      <c r="AH161" s="54"/>
      <c r="AI161" s="54"/>
      <c r="AJ161" s="55"/>
      <c r="AK161" s="56"/>
      <c r="AL161" s="58">
        <v>10.0</v>
      </c>
      <c r="AM161" s="3"/>
      <c r="AN161" s="21"/>
      <c r="AO161" s="3"/>
      <c r="AP161" s="21"/>
      <c r="AQ161" s="2">
        <v>16.0</v>
      </c>
      <c r="AR161" s="21"/>
      <c r="AS161" s="3"/>
      <c r="AT161" s="21"/>
      <c r="AU161" s="3"/>
      <c r="AV161" s="21"/>
      <c r="AW161" s="3"/>
      <c r="AX161" s="58">
        <v>16.0</v>
      </c>
      <c r="AY161" s="3"/>
      <c r="AZ161" s="21"/>
      <c r="BA161" s="3"/>
      <c r="BB161" s="21"/>
      <c r="BC161" s="3">
        <v>16.0</v>
      </c>
      <c r="BD161" s="21"/>
      <c r="BE161" s="20"/>
      <c r="BF161" s="21">
        <v>16.0</v>
      </c>
      <c r="BG161" s="20"/>
      <c r="BH161" s="21"/>
      <c r="BI161" s="41"/>
      <c r="BJ161" s="20"/>
      <c r="BK161" s="21"/>
      <c r="BL161" s="20"/>
      <c r="BM161" s="21"/>
      <c r="BN161" s="20"/>
      <c r="BO161" s="21">
        <v>8.0</v>
      </c>
      <c r="BP161" s="20">
        <v>8.0</v>
      </c>
      <c r="BQ161" s="42"/>
      <c r="BR161" s="42">
        <f t="shared" si="7"/>
        <v>90</v>
      </c>
      <c r="BS161" s="13">
        <v>6.0</v>
      </c>
      <c r="BT161" s="35">
        <f t="shared" si="79"/>
        <v>6</v>
      </c>
      <c r="BU161" s="13">
        <v>6.0</v>
      </c>
      <c r="BV161" s="35" t="s">
        <v>167</v>
      </c>
      <c r="BW161" s="13">
        <v>45.0</v>
      </c>
      <c r="BX161" s="35">
        <v>10.0</v>
      </c>
      <c r="BY161" s="13">
        <f t="shared" si="92"/>
        <v>45</v>
      </c>
      <c r="BZ161" s="35">
        <f t="shared" si="93"/>
        <v>-35</v>
      </c>
      <c r="CA161" s="43">
        <f t="shared" si="94"/>
        <v>-96.683125</v>
      </c>
    </row>
    <row r="162">
      <c r="A162" s="1" t="s">
        <v>1197</v>
      </c>
      <c r="B162" s="2"/>
      <c r="C162" s="2" t="s">
        <v>1198</v>
      </c>
      <c r="D162" s="12" t="s">
        <v>613</v>
      </c>
      <c r="E162" s="12" t="s">
        <v>1104</v>
      </c>
      <c r="F162" s="3" t="s">
        <v>1199</v>
      </c>
      <c r="G162" s="2" t="s">
        <v>103</v>
      </c>
      <c r="H162" s="2" t="s">
        <v>1113</v>
      </c>
      <c r="I162" s="87" t="s">
        <v>1114</v>
      </c>
      <c r="J162" s="2" t="s">
        <v>1115</v>
      </c>
      <c r="K162" s="2"/>
      <c r="L162" s="2" t="s">
        <v>151</v>
      </c>
      <c r="M162" s="2" t="s">
        <v>296</v>
      </c>
      <c r="N162" s="28" t="s">
        <v>1200</v>
      </c>
      <c r="O162" s="13" t="str">
        <f t="shared" si="14"/>
        <v>Biopartner BA_30030</v>
      </c>
      <c r="P162" s="13" t="s">
        <v>84</v>
      </c>
      <c r="Q162" s="29">
        <v>2.5</v>
      </c>
      <c r="R162" s="71"/>
      <c r="S162" s="31">
        <f t="shared" si="71"/>
        <v>2.75</v>
      </c>
      <c r="T162" s="71">
        <f t="shared" si="39"/>
        <v>2.81875</v>
      </c>
      <c r="U162" s="49">
        <f t="shared" si="40"/>
        <v>2.81875</v>
      </c>
      <c r="V162" s="9">
        <v>2.9</v>
      </c>
      <c r="W162" s="9">
        <f t="shared" si="99"/>
        <v>-0.08125</v>
      </c>
      <c r="X162" s="90" t="s">
        <v>1201</v>
      </c>
      <c r="Y162" s="13" t="s">
        <v>1202</v>
      </c>
      <c r="Z162" s="34" t="str">
        <f>CONCATENATE('Alle Produkte - Gesamtsortiment'!A162, " ", 'Alle Produkte - Gesamtsortiment'!C162)</f>
        <v>M42 Alpenkräuter Chips</v>
      </c>
      <c r="AA162" s="35" t="s">
        <v>86</v>
      </c>
      <c r="AB162" s="12" t="s">
        <v>1203</v>
      </c>
      <c r="AC162" s="26" t="str">
        <f t="shared" si="16"/>
        <v>https://webshop.quartier-depot.ch/wp-content/uploads/quartier-produkt-158.png</v>
      </c>
      <c r="AD162" s="13" t="str">
        <f t="shared" si="17"/>
        <v>Alpenkräuter Chips wird von Lisa's Chips produziert und von Biopartner geliefert. Es kommt aus der Schweiz und trägt EU-Bio Zertifizierung</v>
      </c>
      <c r="AE162" s="54">
        <v>2.85</v>
      </c>
      <c r="AF162" s="54">
        <f t="shared" si="100"/>
        <v>-0.03125</v>
      </c>
      <c r="AG162" s="55">
        <f t="shared" si="101"/>
        <v>0.9890350877</v>
      </c>
      <c r="AH162" s="54">
        <v>4.35</v>
      </c>
      <c r="AI162" s="54">
        <f>U162-AH162</f>
        <v>-1.53125</v>
      </c>
      <c r="AJ162" s="55">
        <f>U162/AH162</f>
        <v>0.6479885057</v>
      </c>
      <c r="AK162" s="56"/>
      <c r="AL162" s="58">
        <v>10.0</v>
      </c>
      <c r="AM162" s="2"/>
      <c r="AN162" s="21"/>
      <c r="AO162" s="2"/>
      <c r="AP162" s="21"/>
      <c r="AQ162" s="2"/>
      <c r="AR162" s="21"/>
      <c r="AS162" s="2"/>
      <c r="AT162" s="58">
        <v>6.0</v>
      </c>
      <c r="AU162" s="2"/>
      <c r="AV162" s="21"/>
      <c r="AW162" s="2"/>
      <c r="AX162" s="58">
        <v>24.0</v>
      </c>
      <c r="AY162" s="2"/>
      <c r="AZ162" s="21"/>
      <c r="BA162" s="2"/>
      <c r="BB162" s="21"/>
      <c r="BC162" s="2"/>
      <c r="BD162" s="21"/>
      <c r="BE162" s="20"/>
      <c r="BF162" s="21">
        <v>12.0</v>
      </c>
      <c r="BG162" s="20"/>
      <c r="BH162" s="21">
        <v>12.0</v>
      </c>
      <c r="BI162" s="41"/>
      <c r="BJ162" s="20"/>
      <c r="BK162" s="21"/>
      <c r="BL162" s="20"/>
      <c r="BM162" s="21"/>
      <c r="BN162" s="20"/>
      <c r="BO162" s="21"/>
      <c r="BP162" s="20"/>
      <c r="BQ162" s="42"/>
      <c r="BR162" s="42">
        <f t="shared" si="7"/>
        <v>64</v>
      </c>
      <c r="BS162" s="13">
        <v>20.0</v>
      </c>
      <c r="BT162" s="35">
        <f t="shared" si="79"/>
        <v>20</v>
      </c>
      <c r="BU162" s="13">
        <v>6.0</v>
      </c>
      <c r="BV162" s="35" t="s">
        <v>167</v>
      </c>
      <c r="BW162" s="13">
        <v>29.0</v>
      </c>
      <c r="BX162" s="35">
        <v>6.0</v>
      </c>
      <c r="BY162" s="13">
        <f t="shared" si="92"/>
        <v>35</v>
      </c>
      <c r="BZ162" s="35">
        <f t="shared" si="93"/>
        <v>-29</v>
      </c>
      <c r="CA162" s="43">
        <f t="shared" si="94"/>
        <v>-81.74375</v>
      </c>
    </row>
    <row r="163">
      <c r="A163" s="1" t="s">
        <v>1204</v>
      </c>
      <c r="B163" s="3"/>
      <c r="C163" s="3" t="s">
        <v>1205</v>
      </c>
      <c r="D163" s="12" t="s">
        <v>1206</v>
      </c>
      <c r="E163" s="12" t="s">
        <v>1207</v>
      </c>
      <c r="F163" s="3" t="s">
        <v>1205</v>
      </c>
      <c r="G163" s="2" t="s">
        <v>741</v>
      </c>
      <c r="H163" s="2" t="s">
        <v>741</v>
      </c>
      <c r="I163" s="87" t="s">
        <v>749</v>
      </c>
      <c r="J163" s="3" t="s">
        <v>1122</v>
      </c>
      <c r="K163" s="2"/>
      <c r="L163" s="2" t="s">
        <v>1208</v>
      </c>
      <c r="M163" s="2" t="s">
        <v>152</v>
      </c>
      <c r="N163" s="28" t="s">
        <v>1209</v>
      </c>
      <c r="O163" s="13" t="str">
        <f t="shared" si="14"/>
        <v>Mahler &amp; Co MM_0402</v>
      </c>
      <c r="P163" s="13" t="s">
        <v>84</v>
      </c>
      <c r="Q163" s="111">
        <v>3.71</v>
      </c>
      <c r="R163" s="71"/>
      <c r="S163" s="31">
        <f t="shared" si="71"/>
        <v>4.081</v>
      </c>
      <c r="T163" s="71">
        <f t="shared" si="39"/>
        <v>4.183025</v>
      </c>
      <c r="U163" s="49">
        <f t="shared" si="40"/>
        <v>4.183025</v>
      </c>
      <c r="V163" s="49">
        <v>4.3</v>
      </c>
      <c r="W163" s="49">
        <f t="shared" si="99"/>
        <v>-0.116975</v>
      </c>
      <c r="X163" s="90" t="s">
        <v>1210</v>
      </c>
      <c r="Y163" s="13" t="s">
        <v>1211</v>
      </c>
      <c r="Z163" s="34" t="str">
        <f>CONCATENATE('Alle Produkte - Gesamtsortiment'!A163, " ", 'Alle Produkte - Gesamtsortiment'!C163)</f>
        <v>N10 Haselnüsse ganz</v>
      </c>
      <c r="AA163" s="35" t="s">
        <v>86</v>
      </c>
      <c r="AB163" s="12" t="s">
        <v>1212</v>
      </c>
      <c r="AC163" s="26" t="str">
        <f t="shared" si="16"/>
        <v>https://webshop.quartier-depot.ch/wp-content/uploads/quartier-produkt-159.png</v>
      </c>
      <c r="AD163" s="13" t="str">
        <f t="shared" si="17"/>
        <v>Haselnüsse ganz wird von Mahler &amp; Co produziert und von Mahler &amp; Co geliefert. Es kommt aus Türkei und trägt Knospe Zertifizierung</v>
      </c>
      <c r="AE163" s="54">
        <v>3.95</v>
      </c>
      <c r="AF163" s="54">
        <f t="shared" si="100"/>
        <v>0.233025</v>
      </c>
      <c r="AG163" s="55">
        <f t="shared" si="101"/>
        <v>1.058993671</v>
      </c>
      <c r="AH163" s="54"/>
      <c r="AI163" s="54"/>
      <c r="AJ163" s="55"/>
      <c r="AK163" s="56"/>
      <c r="AL163" s="58">
        <v>10.0</v>
      </c>
      <c r="AM163" s="3"/>
      <c r="AN163" s="21"/>
      <c r="AO163" s="3"/>
      <c r="AP163" s="21"/>
      <c r="AQ163" s="3"/>
      <c r="AR163" s="21"/>
      <c r="AS163" s="3"/>
      <c r="AT163" s="21"/>
      <c r="AU163" s="3"/>
      <c r="AV163" s="21"/>
      <c r="AW163" s="3"/>
      <c r="AX163" s="21"/>
      <c r="AY163" s="3"/>
      <c r="AZ163" s="21"/>
      <c r="BA163" s="3"/>
      <c r="BB163" s="21"/>
      <c r="BC163" s="3"/>
      <c r="BD163" s="21"/>
      <c r="BE163" s="20"/>
      <c r="BF163" s="21"/>
      <c r="BG163" s="20"/>
      <c r="BH163" s="21"/>
      <c r="BI163" s="41"/>
      <c r="BJ163" s="20"/>
      <c r="BK163" s="21">
        <v>10.0</v>
      </c>
      <c r="BL163" s="20"/>
      <c r="BM163" s="21"/>
      <c r="BN163" s="20"/>
      <c r="BO163" s="21"/>
      <c r="BP163" s="20"/>
      <c r="BQ163" s="42"/>
      <c r="BR163" s="42">
        <f t="shared" si="7"/>
        <v>20</v>
      </c>
      <c r="BS163" s="13">
        <v>2.0</v>
      </c>
      <c r="BT163" s="35">
        <f t="shared" si="79"/>
        <v>2</v>
      </c>
      <c r="BU163" s="13">
        <v>4.0</v>
      </c>
      <c r="BV163" s="35" t="s">
        <v>167</v>
      </c>
      <c r="BW163" s="13">
        <v>6.0</v>
      </c>
      <c r="BX163" s="35">
        <v>4.0</v>
      </c>
      <c r="BY163" s="13">
        <f t="shared" si="92"/>
        <v>14</v>
      </c>
      <c r="BZ163" s="35">
        <f t="shared" si="93"/>
        <v>-10</v>
      </c>
      <c r="CA163" s="43">
        <f t="shared" si="94"/>
        <v>-41.83025</v>
      </c>
    </row>
    <row r="164">
      <c r="A164" s="1" t="s">
        <v>1213</v>
      </c>
      <c r="B164" s="3"/>
      <c r="C164" s="3" t="s">
        <v>1214</v>
      </c>
      <c r="D164" s="12" t="s">
        <v>1206</v>
      </c>
      <c r="E164" s="12" t="s">
        <v>1207</v>
      </c>
      <c r="F164" s="3" t="s">
        <v>1214</v>
      </c>
      <c r="G164" s="2" t="s">
        <v>741</v>
      </c>
      <c r="H164" s="2" t="s">
        <v>741</v>
      </c>
      <c r="I164" s="87" t="s">
        <v>749</v>
      </c>
      <c r="J164" s="3" t="s">
        <v>1122</v>
      </c>
      <c r="K164" s="2"/>
      <c r="L164" s="2" t="s">
        <v>303</v>
      </c>
      <c r="M164" s="2" t="s">
        <v>751</v>
      </c>
      <c r="N164" s="28" t="s">
        <v>1215</v>
      </c>
      <c r="O164" s="13" t="str">
        <f t="shared" si="14"/>
        <v>Mahler &amp; Co MM_0401</v>
      </c>
      <c r="P164" s="13" t="s">
        <v>84</v>
      </c>
      <c r="Q164" s="111">
        <v>4.67</v>
      </c>
      <c r="R164" s="71"/>
      <c r="S164" s="31">
        <f t="shared" si="71"/>
        <v>5.137</v>
      </c>
      <c r="T164" s="71">
        <f t="shared" si="39"/>
        <v>5.265425</v>
      </c>
      <c r="U164" s="49">
        <f t="shared" si="40"/>
        <v>5.265425</v>
      </c>
      <c r="V164" s="49">
        <v>5.4</v>
      </c>
      <c r="W164" s="49">
        <f t="shared" si="99"/>
        <v>-0.134575</v>
      </c>
      <c r="X164" s="90" t="s">
        <v>1132</v>
      </c>
      <c r="Y164" s="13" t="s">
        <v>1216</v>
      </c>
      <c r="Z164" s="34" t="str">
        <f>CONCATENATE('Alle Produkte - Gesamtsortiment'!A164, " ", 'Alle Produkte - Gesamtsortiment'!C164)</f>
        <v>N11 Mandeln braun</v>
      </c>
      <c r="AA164" s="35" t="s">
        <v>86</v>
      </c>
      <c r="AB164" s="12" t="s">
        <v>1217</v>
      </c>
      <c r="AC164" s="26" t="str">
        <f t="shared" si="16"/>
        <v>https://webshop.quartier-depot.ch/wp-content/uploads/quartier-produkt-160.png</v>
      </c>
      <c r="AD164" s="13" t="str">
        <f t="shared" si="17"/>
        <v>Mandeln braun wird von Mahler &amp; Co produziert und von Mahler &amp; Co geliefert. Es kommt aus Spanien und trägt Knospe, Fairtrade, Klimafreundlich Zertifizierung</v>
      </c>
      <c r="AE164" s="54">
        <v>4.6</v>
      </c>
      <c r="AF164" s="54">
        <f t="shared" si="100"/>
        <v>0.665425</v>
      </c>
      <c r="AG164" s="55">
        <f t="shared" si="101"/>
        <v>1.144657609</v>
      </c>
      <c r="AH164" s="54">
        <v>7.5</v>
      </c>
      <c r="AI164" s="54">
        <f>U164-AH164</f>
        <v>-2.234575</v>
      </c>
      <c r="AJ164" s="55">
        <f>U164/AH164</f>
        <v>0.7020566667</v>
      </c>
      <c r="AK164" s="56"/>
      <c r="AL164" s="58">
        <v>10.0</v>
      </c>
      <c r="AM164" s="3"/>
      <c r="AN164" s="21"/>
      <c r="AO164" s="3"/>
      <c r="AP164" s="21"/>
      <c r="AQ164" s="3"/>
      <c r="AR164" s="21"/>
      <c r="AS164" s="3"/>
      <c r="AT164" s="21"/>
      <c r="AU164" s="3"/>
      <c r="AV164" s="21"/>
      <c r="AW164" s="3"/>
      <c r="AX164" s="21"/>
      <c r="AY164" s="3"/>
      <c r="AZ164" s="21"/>
      <c r="BA164" s="3"/>
      <c r="BB164" s="21"/>
      <c r="BC164" s="3"/>
      <c r="BD164" s="21"/>
      <c r="BE164" s="20"/>
      <c r="BF164" s="21"/>
      <c r="BG164" s="20"/>
      <c r="BH164" s="21"/>
      <c r="BI164" s="41"/>
      <c r="BJ164" s="20"/>
      <c r="BK164" s="21">
        <v>10.0</v>
      </c>
      <c r="BL164" s="20"/>
      <c r="BM164" s="21"/>
      <c r="BN164" s="20"/>
      <c r="BO164" s="21"/>
      <c r="BP164" s="20"/>
      <c r="BQ164" s="42"/>
      <c r="BR164" s="42">
        <f t="shared" si="7"/>
        <v>20</v>
      </c>
      <c r="BS164" s="13">
        <v>3.0</v>
      </c>
      <c r="BT164" s="35">
        <f t="shared" si="79"/>
        <v>3</v>
      </c>
      <c r="BU164" s="13">
        <v>4.0</v>
      </c>
      <c r="BV164" s="35" t="s">
        <v>167</v>
      </c>
      <c r="BW164" s="13">
        <v>6.0</v>
      </c>
      <c r="BX164" s="35">
        <v>4.0</v>
      </c>
      <c r="BY164" s="13">
        <f t="shared" si="92"/>
        <v>14</v>
      </c>
      <c r="BZ164" s="35">
        <f t="shared" si="93"/>
        <v>-10</v>
      </c>
      <c r="CA164" s="43">
        <f t="shared" si="94"/>
        <v>-52.65425</v>
      </c>
    </row>
    <row r="165">
      <c r="A165" s="1" t="s">
        <v>1218</v>
      </c>
      <c r="B165" s="2"/>
      <c r="C165" s="3" t="s">
        <v>1219</v>
      </c>
      <c r="D165" s="12" t="s">
        <v>1206</v>
      </c>
      <c r="E165" s="12" t="s">
        <v>1207</v>
      </c>
      <c r="F165" s="3" t="s">
        <v>1219</v>
      </c>
      <c r="G165" s="2" t="s">
        <v>741</v>
      </c>
      <c r="H165" s="2" t="s">
        <v>741</v>
      </c>
      <c r="I165" s="87" t="s">
        <v>749</v>
      </c>
      <c r="J165" s="3" t="s">
        <v>1122</v>
      </c>
      <c r="K165" s="2"/>
      <c r="L165" s="2" t="s">
        <v>1208</v>
      </c>
      <c r="M165" s="2" t="s">
        <v>1220</v>
      </c>
      <c r="N165" s="28" t="s">
        <v>1221</v>
      </c>
      <c r="O165" s="13" t="str">
        <f t="shared" si="14"/>
        <v>Mahler &amp; Co MM_0428</v>
      </c>
      <c r="P165" s="13" t="s">
        <v>84</v>
      </c>
      <c r="Q165" s="123">
        <v>3.02</v>
      </c>
      <c r="R165" s="71"/>
      <c r="S165" s="31">
        <f t="shared" si="71"/>
        <v>3.322</v>
      </c>
      <c r="T165" s="71">
        <f t="shared" si="39"/>
        <v>3.40505</v>
      </c>
      <c r="U165" s="49">
        <f t="shared" si="40"/>
        <v>3.40505</v>
      </c>
      <c r="V165" s="49">
        <v>3.3</v>
      </c>
      <c r="W165" s="49">
        <f t="shared" si="99"/>
        <v>0.10505</v>
      </c>
      <c r="X165" s="90" t="s">
        <v>1132</v>
      </c>
      <c r="Y165" s="13" t="s">
        <v>1222</v>
      </c>
      <c r="Z165" s="34" t="str">
        <f>CONCATENATE('Alle Produkte - Gesamtsortiment'!A165, " ", 'Alle Produkte - Gesamtsortiment'!C165)</f>
        <v>N12 Aprikosen Malatya ganz</v>
      </c>
      <c r="AA165" s="35" t="s">
        <v>86</v>
      </c>
      <c r="AB165" s="12" t="s">
        <v>1223</v>
      </c>
      <c r="AC165" s="26" t="str">
        <f t="shared" si="16"/>
        <v>https://webshop.quartier-depot.ch/wp-content/uploads/quartier-produkt-161.png</v>
      </c>
      <c r="AD165" s="13" t="str">
        <f t="shared" si="17"/>
        <v>Aprikosen Malatya ganz wird von Mahler &amp; Co produziert und von Mahler &amp; Co geliefert. Es kommt aus Türkei und trägt Knospe, Klimafreundlich Zertifizierung</v>
      </c>
      <c r="AE165" s="54">
        <v>4.95</v>
      </c>
      <c r="AF165" s="54">
        <f t="shared" si="100"/>
        <v>-1.54495</v>
      </c>
      <c r="AG165" s="55">
        <f t="shared" si="101"/>
        <v>0.6878888889</v>
      </c>
      <c r="AH165" s="54"/>
      <c r="AI165" s="54"/>
      <c r="AJ165" s="55"/>
      <c r="AK165" s="56"/>
      <c r="AL165" s="58">
        <v>10.0</v>
      </c>
      <c r="AM165" s="3"/>
      <c r="AN165" s="21"/>
      <c r="AO165" s="3"/>
      <c r="AP165" s="21"/>
      <c r="AQ165" s="3"/>
      <c r="AR165" s="21"/>
      <c r="AS165" s="3"/>
      <c r="AT165" s="21"/>
      <c r="AU165" s="3"/>
      <c r="AV165" s="21"/>
      <c r="AW165" s="3"/>
      <c r="AX165" s="21"/>
      <c r="AY165" s="58">
        <v>10.0</v>
      </c>
      <c r="AZ165" s="21"/>
      <c r="BA165" s="2"/>
      <c r="BB165" s="21"/>
      <c r="BC165" s="2"/>
      <c r="BD165" s="21"/>
      <c r="BE165" s="20"/>
      <c r="BF165" s="21"/>
      <c r="BG165" s="20"/>
      <c r="BH165" s="21"/>
      <c r="BI165" s="41"/>
      <c r="BJ165" s="20"/>
      <c r="BK165" s="21">
        <v>10.0</v>
      </c>
      <c r="BL165" s="20"/>
      <c r="BM165" s="21"/>
      <c r="BN165" s="20"/>
      <c r="BO165" s="21"/>
      <c r="BP165" s="20"/>
      <c r="BQ165" s="42"/>
      <c r="BR165" s="42">
        <f t="shared" si="7"/>
        <v>30</v>
      </c>
      <c r="BS165" s="63" t="s">
        <v>364</v>
      </c>
      <c r="BT165" s="35">
        <f t="shared" si="79"/>
        <v>-1</v>
      </c>
      <c r="BU165" s="13">
        <v>4.0</v>
      </c>
      <c r="BV165" s="35" t="s">
        <v>167</v>
      </c>
      <c r="BW165" s="13">
        <v>14.0</v>
      </c>
      <c r="BX165" s="35">
        <v>5.0</v>
      </c>
      <c r="BY165" s="13">
        <f t="shared" si="92"/>
        <v>16</v>
      </c>
      <c r="BZ165" s="35">
        <f t="shared" si="93"/>
        <v>-11</v>
      </c>
      <c r="CA165" s="43">
        <f t="shared" si="94"/>
        <v>-37.45555</v>
      </c>
    </row>
    <row r="166">
      <c r="A166" s="1" t="s">
        <v>1224</v>
      </c>
      <c r="B166" s="2"/>
      <c r="C166" s="3" t="s">
        <v>1225</v>
      </c>
      <c r="D166" s="12" t="s">
        <v>1206</v>
      </c>
      <c r="E166" s="12" t="s">
        <v>1207</v>
      </c>
      <c r="F166" s="3" t="s">
        <v>1225</v>
      </c>
      <c r="G166" s="2" t="s">
        <v>103</v>
      </c>
      <c r="H166" s="2" t="s">
        <v>928</v>
      </c>
      <c r="I166" s="2"/>
      <c r="J166" s="2" t="s">
        <v>1226</v>
      </c>
      <c r="K166" s="2"/>
      <c r="L166" s="2" t="s">
        <v>1208</v>
      </c>
      <c r="M166" s="2" t="s">
        <v>152</v>
      </c>
      <c r="N166" s="28">
        <v>377357.0</v>
      </c>
      <c r="O166" s="13" t="str">
        <f t="shared" si="14"/>
        <v>Biopartner 377357</v>
      </c>
      <c r="P166" s="13" t="s">
        <v>84</v>
      </c>
      <c r="Q166" s="29">
        <v>6.93</v>
      </c>
      <c r="R166" s="71"/>
      <c r="S166" s="31">
        <f t="shared" si="71"/>
        <v>7.623</v>
      </c>
      <c r="T166" s="71">
        <f t="shared" si="39"/>
        <v>7.813575</v>
      </c>
      <c r="U166" s="49">
        <f t="shared" si="40"/>
        <v>7.813575</v>
      </c>
      <c r="V166" s="49">
        <v>2.45</v>
      </c>
      <c r="W166" s="49">
        <f t="shared" si="99"/>
        <v>5.363575</v>
      </c>
      <c r="X166" s="90" t="s">
        <v>1132</v>
      </c>
      <c r="Y166" s="13" t="s">
        <v>1227</v>
      </c>
      <c r="Z166" s="34" t="str">
        <f>CONCATENATE('Alle Produkte - Gesamtsortiment'!A166, " ", 'Alle Produkte - Gesamtsortiment'!C166)</f>
        <v>N13 Sultaninen</v>
      </c>
      <c r="AA166" s="35" t="s">
        <v>86</v>
      </c>
      <c r="AB166" s="12" t="s">
        <v>1228</v>
      </c>
      <c r="AC166" s="26" t="str">
        <f t="shared" si="16"/>
        <v>https://webshop.quartier-depot.ch/wp-content/uploads/quartier-produkt-162.png</v>
      </c>
      <c r="AD166" s="13" t="str">
        <f t="shared" si="17"/>
        <v>Sultaninen wird von Biofarm produziert und von Biopartner geliefert. Es kommt aus Türkei und trägt Knospe Zertifizierung</v>
      </c>
      <c r="AE166" s="54">
        <v>1.85</v>
      </c>
      <c r="AF166" s="54">
        <f t="shared" si="100"/>
        <v>5.963575</v>
      </c>
      <c r="AG166" s="55">
        <f t="shared" si="101"/>
        <v>4.223554054</v>
      </c>
      <c r="AH166" s="54">
        <v>3.6</v>
      </c>
      <c r="AI166" s="54">
        <f>U166-AH166</f>
        <v>4.213575</v>
      </c>
      <c r="AJ166" s="55">
        <f>U166/AH166</f>
        <v>2.1704375</v>
      </c>
      <c r="AK166" s="56"/>
      <c r="AL166" s="58">
        <v>10.0</v>
      </c>
      <c r="AM166" s="3"/>
      <c r="AN166" s="21"/>
      <c r="AO166" s="3"/>
      <c r="AP166" s="21"/>
      <c r="AQ166" s="3"/>
      <c r="AR166" s="21"/>
      <c r="AS166" s="3"/>
      <c r="AT166" s="21"/>
      <c r="AU166" s="3"/>
      <c r="AV166" s="21"/>
      <c r="AX166" s="119">
        <v>12.0</v>
      </c>
      <c r="AY166" s="3"/>
      <c r="AZ166" s="21"/>
      <c r="BA166" s="3"/>
      <c r="BB166" s="21"/>
      <c r="BC166" s="3"/>
      <c r="BD166" s="21"/>
      <c r="BE166" s="20"/>
      <c r="BF166" s="21"/>
      <c r="BG166" s="20"/>
      <c r="BH166" s="21"/>
      <c r="BI166" s="41"/>
      <c r="BJ166" s="20">
        <v>6.0</v>
      </c>
      <c r="BK166" s="21"/>
      <c r="BL166" s="20"/>
      <c r="BM166" s="21"/>
      <c r="BN166" s="20"/>
      <c r="BO166" s="21"/>
      <c r="BP166" s="20">
        <v>6.0</v>
      </c>
      <c r="BQ166" s="42"/>
      <c r="BR166" s="42">
        <f t="shared" si="7"/>
        <v>34</v>
      </c>
      <c r="BS166" s="13">
        <v>0.0</v>
      </c>
      <c r="BT166" s="35">
        <f t="shared" si="79"/>
        <v>0</v>
      </c>
      <c r="BU166" s="13">
        <v>4.0</v>
      </c>
      <c r="BV166" s="35" t="s">
        <v>167</v>
      </c>
      <c r="BW166" s="13">
        <v>19.0</v>
      </c>
      <c r="BX166" s="35">
        <v>3.0</v>
      </c>
      <c r="BY166" s="13">
        <f t="shared" si="92"/>
        <v>15</v>
      </c>
      <c r="BZ166" s="35">
        <f t="shared" si="93"/>
        <v>-12</v>
      </c>
      <c r="CA166" s="43">
        <f t="shared" si="94"/>
        <v>-93.7629</v>
      </c>
    </row>
    <row r="167">
      <c r="A167" s="1" t="s">
        <v>1229</v>
      </c>
      <c r="B167" s="3"/>
      <c r="C167" s="3" t="s">
        <v>1230</v>
      </c>
      <c r="D167" s="12" t="s">
        <v>1206</v>
      </c>
      <c r="E167" s="12" t="s">
        <v>1207</v>
      </c>
      <c r="F167" s="3" t="s">
        <v>1230</v>
      </c>
      <c r="G167" s="2" t="s">
        <v>103</v>
      </c>
      <c r="H167" s="2" t="s">
        <v>928</v>
      </c>
      <c r="I167" s="87" t="s">
        <v>929</v>
      </c>
      <c r="J167" s="2" t="s">
        <v>1231</v>
      </c>
      <c r="K167" s="2"/>
      <c r="L167" s="2" t="s">
        <v>311</v>
      </c>
      <c r="M167" s="2" t="s">
        <v>296</v>
      </c>
      <c r="N167" s="28">
        <v>383936.0</v>
      </c>
      <c r="O167" s="13" t="str">
        <f t="shared" si="14"/>
        <v>Biopartner 383936</v>
      </c>
      <c r="P167" s="13" t="s">
        <v>84</v>
      </c>
      <c r="Q167" s="29">
        <v>4.83</v>
      </c>
      <c r="R167" s="71"/>
      <c r="S167" s="31">
        <f t="shared" si="71"/>
        <v>5.313</v>
      </c>
      <c r="T167" s="71">
        <f t="shared" si="39"/>
        <v>5.445825</v>
      </c>
      <c r="U167" s="49">
        <f t="shared" si="40"/>
        <v>5.445825</v>
      </c>
      <c r="V167" s="49">
        <v>5.75</v>
      </c>
      <c r="W167" s="49">
        <f t="shared" si="99"/>
        <v>-0.304175</v>
      </c>
      <c r="X167" s="90" t="s">
        <v>1132</v>
      </c>
      <c r="Y167" s="13" t="s">
        <v>1232</v>
      </c>
      <c r="Z167" s="34" t="str">
        <f>CONCATENATE('Alle Produkte - Gesamtsortiment'!A167, " ", 'Alle Produkte - Gesamtsortiment'!C167)</f>
        <v>N14 Apfelringe geschält</v>
      </c>
      <c r="AA167" s="35" t="s">
        <v>86</v>
      </c>
      <c r="AB167" s="12" t="s">
        <v>1233</v>
      </c>
      <c r="AC167" s="26" t="str">
        <f t="shared" si="16"/>
        <v>https://webshop.quartier-depot.ch/wp-content/uploads/quartier-produkt-163.png</v>
      </c>
      <c r="AD167" s="13" t="str">
        <f t="shared" si="17"/>
        <v>Apfelringe geschält wird von Biofarm produziert und von Biopartner geliefert. Es kommt aus Italien und trägt EU-Bio Zertifizierung</v>
      </c>
      <c r="AE167" s="54">
        <v>6.6</v>
      </c>
      <c r="AF167" s="54">
        <f t="shared" si="100"/>
        <v>-1.154175</v>
      </c>
      <c r="AG167" s="55">
        <f t="shared" si="101"/>
        <v>0.825125</v>
      </c>
      <c r="AH167" s="54"/>
      <c r="AI167" s="54"/>
      <c r="AJ167" s="55"/>
      <c r="AK167" s="56"/>
      <c r="AL167" s="58">
        <v>10.0</v>
      </c>
      <c r="AM167" s="3"/>
      <c r="AN167" s="21"/>
      <c r="AO167" s="3"/>
      <c r="AP167" s="21"/>
      <c r="AQ167" s="3"/>
      <c r="AR167" s="21"/>
      <c r="AS167" s="3"/>
      <c r="AT167" s="21"/>
      <c r="AU167" s="3"/>
      <c r="AV167" s="21"/>
      <c r="AX167" s="119">
        <v>8.0</v>
      </c>
      <c r="AY167" s="3"/>
      <c r="AZ167" s="21"/>
      <c r="BA167" s="58">
        <v>16.0</v>
      </c>
      <c r="BB167" s="21"/>
      <c r="BC167" s="3"/>
      <c r="BD167" s="21"/>
      <c r="BE167" s="20"/>
      <c r="BF167" s="21"/>
      <c r="BG167" s="20"/>
      <c r="BH167" s="21"/>
      <c r="BI167" s="41"/>
      <c r="BJ167" s="20"/>
      <c r="BK167" s="21"/>
      <c r="BL167" s="20"/>
      <c r="BM167" s="21"/>
      <c r="BN167" s="20"/>
      <c r="BO167" s="21"/>
      <c r="BP167" s="20"/>
      <c r="BQ167" s="42"/>
      <c r="BR167" s="42">
        <f t="shared" si="7"/>
        <v>34</v>
      </c>
      <c r="BS167" s="13">
        <v>12.0</v>
      </c>
      <c r="BT167" s="35">
        <f t="shared" si="79"/>
        <v>12</v>
      </c>
      <c r="BU167" s="13">
        <v>6.0</v>
      </c>
      <c r="BV167" s="35" t="s">
        <v>167</v>
      </c>
      <c r="BW167" s="13">
        <v>17.0</v>
      </c>
      <c r="BX167" s="35">
        <v>17.0</v>
      </c>
      <c r="BY167" s="13">
        <f t="shared" si="92"/>
        <v>17</v>
      </c>
      <c r="BZ167" s="35">
        <f t="shared" si="93"/>
        <v>0</v>
      </c>
      <c r="CA167" s="43">
        <f t="shared" si="94"/>
        <v>0</v>
      </c>
    </row>
    <row r="168">
      <c r="A168" s="1" t="s">
        <v>1234</v>
      </c>
      <c r="B168" s="3"/>
      <c r="C168" s="3" t="s">
        <v>1235</v>
      </c>
      <c r="D168" s="12" t="s">
        <v>1206</v>
      </c>
      <c r="E168" s="12" t="s">
        <v>1207</v>
      </c>
      <c r="F168" s="3" t="s">
        <v>1235</v>
      </c>
      <c r="G168" s="2" t="s">
        <v>741</v>
      </c>
      <c r="H168" s="2" t="s">
        <v>741</v>
      </c>
      <c r="I168" s="87" t="s">
        <v>749</v>
      </c>
      <c r="J168" s="2" t="s">
        <v>1226</v>
      </c>
      <c r="K168" s="2"/>
      <c r="L168" s="2" t="s">
        <v>303</v>
      </c>
      <c r="M168" s="2" t="s">
        <v>751</v>
      </c>
      <c r="N168" s="28" t="s">
        <v>1236</v>
      </c>
      <c r="O168" s="13" t="str">
        <f t="shared" si="14"/>
        <v>Mahler &amp; Co MM_0411</v>
      </c>
      <c r="P168" s="13" t="s">
        <v>84</v>
      </c>
      <c r="Q168" s="111">
        <v>3.95</v>
      </c>
      <c r="R168" s="71"/>
      <c r="S168" s="31">
        <f t="shared" si="71"/>
        <v>4.345</v>
      </c>
      <c r="T168" s="71">
        <f t="shared" si="39"/>
        <v>4.453625</v>
      </c>
      <c r="U168" s="49">
        <f t="shared" si="40"/>
        <v>4.453625</v>
      </c>
      <c r="V168" s="49">
        <v>4.6</v>
      </c>
      <c r="W168" s="49">
        <f t="shared" si="99"/>
        <v>-0.146375</v>
      </c>
      <c r="X168" s="90" t="s">
        <v>1132</v>
      </c>
      <c r="Y168" s="13" t="s">
        <v>1237</v>
      </c>
      <c r="Z168" s="34" t="str">
        <f>CONCATENATE('Alle Produkte - Gesamtsortiment'!A168, " ", 'Alle Produkte - Gesamtsortiment'!C168)</f>
        <v>N15 Mandeln gemahlen</v>
      </c>
      <c r="AA168" s="35" t="s">
        <v>86</v>
      </c>
      <c r="AB168" s="12" t="s">
        <v>1238</v>
      </c>
      <c r="AC168" s="26" t="str">
        <f t="shared" si="16"/>
        <v>https://webshop.quartier-depot.ch/wp-content/uploads/quartier-produkt-164.png</v>
      </c>
      <c r="AD168" s="13" t="str">
        <f t="shared" si="17"/>
        <v>Mandeln gemahlen wird von Mahler &amp; Co produziert und von Mahler &amp; Co geliefert. Es kommt aus Spanien und trägt Knospe, Fairtrade, Klimafreundlich Zertifizierung</v>
      </c>
      <c r="AE168" s="54">
        <v>3.55</v>
      </c>
      <c r="AF168" s="54">
        <f t="shared" si="100"/>
        <v>0.903625</v>
      </c>
      <c r="AG168" s="55">
        <f t="shared" si="101"/>
        <v>1.254542254</v>
      </c>
      <c r="AH168" s="54"/>
      <c r="AI168" s="54"/>
      <c r="AJ168" s="55"/>
      <c r="AK168" s="56"/>
      <c r="AL168" s="58">
        <v>10.0</v>
      </c>
      <c r="AM168" s="3"/>
      <c r="AN168" s="21"/>
      <c r="AO168" s="3"/>
      <c r="AP168" s="21"/>
      <c r="AQ168" s="3"/>
      <c r="AR168" s="21"/>
      <c r="AS168" s="3"/>
      <c r="AT168" s="21"/>
      <c r="AU168" s="3"/>
      <c r="AV168" s="21"/>
      <c r="AW168" s="3"/>
      <c r="AX168" s="21"/>
      <c r="AY168" s="3"/>
      <c r="AZ168" s="21"/>
      <c r="BA168" s="3"/>
      <c r="BB168" s="21"/>
      <c r="BC168" s="3"/>
      <c r="BD168" s="21"/>
      <c r="BE168" s="20"/>
      <c r="BF168" s="21">
        <v>5.0</v>
      </c>
      <c r="BG168" s="20"/>
      <c r="BH168" s="21"/>
      <c r="BI168" s="41"/>
      <c r="BJ168" s="20"/>
      <c r="BK168" s="21"/>
      <c r="BL168" s="20"/>
      <c r="BM168" s="21"/>
      <c r="BN168" s="20"/>
      <c r="BO168" s="21"/>
      <c r="BP168" s="20"/>
      <c r="BQ168" s="42"/>
      <c r="BR168" s="42">
        <f t="shared" si="7"/>
        <v>15</v>
      </c>
      <c r="BS168" s="13">
        <v>5.0</v>
      </c>
      <c r="BT168" s="35">
        <f t="shared" si="79"/>
        <v>5</v>
      </c>
      <c r="BU168" s="13">
        <v>4.0</v>
      </c>
      <c r="BV168" s="35" t="s">
        <v>167</v>
      </c>
      <c r="BW168" s="13">
        <v>6.0</v>
      </c>
      <c r="BX168" s="35">
        <v>2.0</v>
      </c>
      <c r="BY168" s="13">
        <f t="shared" si="92"/>
        <v>9</v>
      </c>
      <c r="BZ168" s="35">
        <f t="shared" si="93"/>
        <v>-7</v>
      </c>
      <c r="CA168" s="43">
        <f t="shared" si="94"/>
        <v>-31.175375</v>
      </c>
    </row>
    <row r="169">
      <c r="A169" s="1" t="s">
        <v>1239</v>
      </c>
      <c r="B169" s="2" t="s">
        <v>1240</v>
      </c>
      <c r="C169" s="3" t="s">
        <v>1241</v>
      </c>
      <c r="D169" s="12" t="s">
        <v>1206</v>
      </c>
      <c r="E169" s="12" t="s">
        <v>1207</v>
      </c>
      <c r="F169" s="3" t="s">
        <v>1241</v>
      </c>
      <c r="G169" s="2" t="s">
        <v>103</v>
      </c>
      <c r="H169" s="2" t="s">
        <v>1242</v>
      </c>
      <c r="I169" s="2"/>
      <c r="J169" s="2" t="s">
        <v>787</v>
      </c>
      <c r="K169" s="2"/>
      <c r="L169" s="2" t="s">
        <v>1243</v>
      </c>
      <c r="M169" s="2" t="s">
        <v>83</v>
      </c>
      <c r="N169" s="28">
        <v>87114.0</v>
      </c>
      <c r="O169" s="13" t="str">
        <f t="shared" si="14"/>
        <v>Biopartner 87114</v>
      </c>
      <c r="P169" s="13" t="s">
        <v>84</v>
      </c>
      <c r="Q169" s="29">
        <v>9.8</v>
      </c>
      <c r="R169" s="71"/>
      <c r="S169" s="31">
        <f t="shared" si="71"/>
        <v>10.78</v>
      </c>
      <c r="T169" s="71">
        <f t="shared" si="39"/>
        <v>11.0495</v>
      </c>
      <c r="U169" s="49">
        <f t="shared" si="40"/>
        <v>11.0495</v>
      </c>
      <c r="V169" s="49">
        <v>11.35</v>
      </c>
      <c r="W169" s="49">
        <f t="shared" si="99"/>
        <v>-0.3005</v>
      </c>
      <c r="X169" s="90" t="s">
        <v>1244</v>
      </c>
      <c r="Y169" s="13" t="s">
        <v>1245</v>
      </c>
      <c r="Z169" s="34" t="str">
        <f>CONCATENATE('Alle Produkte - Gesamtsortiment'!A169, " ", 'Alle Produkte - Gesamtsortiment'!C169)</f>
        <v>N16 Haselnüsse gemahlen</v>
      </c>
      <c r="AA169" s="35" t="s">
        <v>86</v>
      </c>
      <c r="AB169" s="12" t="s">
        <v>1246</v>
      </c>
      <c r="AC169" s="26" t="str">
        <f t="shared" si="16"/>
        <v>https://webshop.quartier-depot.ch/wp-content/uploads/quartier-produkt-165.png</v>
      </c>
      <c r="AD169" s="13" t="str">
        <f t="shared" si="17"/>
        <v>Haselnüsse gemahlen wird von Pico Bio (ZH) produziert und von Biopartner geliefert. Es kommt aus Aserbaidschan und trägt CH-Bio Zertifizierung</v>
      </c>
      <c r="AE169" s="54">
        <v>10.5</v>
      </c>
      <c r="AF169" s="54">
        <f t="shared" si="100"/>
        <v>0.5495</v>
      </c>
      <c r="AG169" s="55">
        <f t="shared" si="101"/>
        <v>1.052333333</v>
      </c>
      <c r="AH169" s="54"/>
      <c r="AI169" s="54"/>
      <c r="AJ169" s="55"/>
      <c r="AK169" s="56"/>
      <c r="AL169" s="58">
        <v>10.0</v>
      </c>
      <c r="AM169" s="3"/>
      <c r="AN169" s="21"/>
      <c r="AO169" s="3"/>
      <c r="AP169" s="21"/>
      <c r="AQ169" s="3"/>
      <c r="AR169" s="21"/>
      <c r="AS169" s="3"/>
      <c r="AT169" s="21"/>
      <c r="AU169" s="3"/>
      <c r="AV169" s="21"/>
      <c r="AW169" s="3"/>
      <c r="AX169" s="21"/>
      <c r="AY169" s="3"/>
      <c r="AZ169" s="21"/>
      <c r="BA169" s="3"/>
      <c r="BB169" s="21"/>
      <c r="BC169" s="3"/>
      <c r="BD169" s="21"/>
      <c r="BE169" s="20"/>
      <c r="BF169" s="21"/>
      <c r="BG169" s="20"/>
      <c r="BH169" s="21"/>
      <c r="BI169" s="41"/>
      <c r="BJ169" s="20"/>
      <c r="BK169" s="21"/>
      <c r="BL169" s="20"/>
      <c r="BM169" s="21"/>
      <c r="BN169" s="20"/>
      <c r="BO169" s="21"/>
      <c r="BP169" s="20"/>
      <c r="BQ169" s="42"/>
      <c r="BR169" s="42">
        <f t="shared" si="7"/>
        <v>10</v>
      </c>
      <c r="BS169" s="13">
        <v>4.0</v>
      </c>
      <c r="BT169" s="35">
        <f t="shared" si="79"/>
        <v>4</v>
      </c>
      <c r="BU169" s="13">
        <v>4.0</v>
      </c>
      <c r="BV169" s="35" t="s">
        <v>167</v>
      </c>
      <c r="BW169" s="13">
        <v>2.0</v>
      </c>
      <c r="BX169" s="35">
        <v>6.0</v>
      </c>
      <c r="BY169" s="13">
        <f t="shared" si="92"/>
        <v>8</v>
      </c>
      <c r="BZ169" s="35">
        <f t="shared" si="93"/>
        <v>-2</v>
      </c>
      <c r="CA169" s="43">
        <f t="shared" si="94"/>
        <v>-22.099</v>
      </c>
    </row>
    <row r="170" ht="17.25" customHeight="1">
      <c r="A170" s="1" t="s">
        <v>1247</v>
      </c>
      <c r="B170" s="2"/>
      <c r="C170" s="2" t="s">
        <v>1248</v>
      </c>
      <c r="D170" s="2" t="s">
        <v>1206</v>
      </c>
      <c r="E170" s="2" t="s">
        <v>1207</v>
      </c>
      <c r="F170" s="2" t="s">
        <v>1248</v>
      </c>
      <c r="G170" s="2" t="s">
        <v>741</v>
      </c>
      <c r="H170" s="2" t="s">
        <v>741</v>
      </c>
      <c r="I170" s="87" t="s">
        <v>749</v>
      </c>
      <c r="J170" s="2" t="s">
        <v>367</v>
      </c>
      <c r="K170" s="2"/>
      <c r="L170" s="2"/>
      <c r="M170" s="2" t="s">
        <v>83</v>
      </c>
      <c r="N170" s="28" t="s">
        <v>1249</v>
      </c>
      <c r="O170" s="13" t="str">
        <f t="shared" si="14"/>
        <v>Mahler &amp; Co MM_0403</v>
      </c>
      <c r="P170" s="13" t="s">
        <v>84</v>
      </c>
      <c r="Q170" s="29">
        <v>5.06</v>
      </c>
      <c r="R170" s="71"/>
      <c r="S170" s="111">
        <f t="shared" si="71"/>
        <v>5.566</v>
      </c>
      <c r="T170" s="71">
        <f t="shared" si="39"/>
        <v>5.70515</v>
      </c>
      <c r="U170" s="49">
        <f t="shared" si="40"/>
        <v>5.70515</v>
      </c>
      <c r="V170" s="9">
        <v>5.59</v>
      </c>
      <c r="W170" s="9">
        <f t="shared" si="99"/>
        <v>0.11515</v>
      </c>
      <c r="X170" s="90"/>
      <c r="Y170" s="13" t="s">
        <v>1250</v>
      </c>
      <c r="Z170" s="34" t="str">
        <f>CONCATENATE('Alle Produkte - Gesamtsortiment'!A170, " ", 'Alle Produkte - Gesamtsortiment'!C170)</f>
        <v>N17 Cashewkerne</v>
      </c>
      <c r="AA170" s="35" t="s">
        <v>86</v>
      </c>
      <c r="AB170" s="12" t="s">
        <v>1251</v>
      </c>
      <c r="AC170" s="26" t="str">
        <f t="shared" si="16"/>
        <v>https://webshop.quartier-depot.ch/wp-content/uploads/quartier-produkt-166.png</v>
      </c>
      <c r="AD170" s="13" t="str">
        <f t="shared" si="17"/>
        <v>Cashewkerne wird von Mahler &amp; Co produziert und von Mahler &amp; Co geliefert. Es kommt aus  und trägt CH-Bio Zertifizierung</v>
      </c>
      <c r="AE170" s="54"/>
      <c r="AF170" s="54">
        <f t="shared" si="100"/>
        <v>5.70515</v>
      </c>
      <c r="AG170" s="55" t="str">
        <f t="shared" si="101"/>
        <v>#DIV/0!</v>
      </c>
      <c r="AH170" s="54"/>
      <c r="AI170" s="54"/>
      <c r="AJ170" s="55"/>
      <c r="AK170" s="56"/>
      <c r="AL170" s="21"/>
      <c r="AM170" s="3"/>
      <c r="AN170" s="21"/>
      <c r="AO170" s="3"/>
      <c r="AP170" s="21"/>
      <c r="AQ170" s="2">
        <v>8.0</v>
      </c>
      <c r="AR170" s="21"/>
      <c r="AS170" s="3"/>
      <c r="AT170" s="21"/>
      <c r="AU170" s="3"/>
      <c r="AV170" s="21"/>
      <c r="AW170" s="3"/>
      <c r="AX170" s="21"/>
      <c r="AY170" s="58">
        <v>10.0</v>
      </c>
      <c r="AZ170" s="21"/>
      <c r="BA170" s="2"/>
      <c r="BB170" s="21"/>
      <c r="BC170" s="2"/>
      <c r="BD170" s="21"/>
      <c r="BE170" s="20"/>
      <c r="BF170" s="21"/>
      <c r="BG170" s="20"/>
      <c r="BH170" s="21"/>
      <c r="BI170" s="41"/>
      <c r="BJ170" s="20"/>
      <c r="BK170" s="21">
        <v>15.0</v>
      </c>
      <c r="BL170" s="20"/>
      <c r="BM170" s="21"/>
      <c r="BN170" s="20"/>
      <c r="BO170" s="21"/>
      <c r="BP170" s="20"/>
      <c r="BQ170" s="42"/>
      <c r="BR170" s="42">
        <f t="shared" si="7"/>
        <v>33</v>
      </c>
      <c r="BS170" s="129" t="s">
        <v>541</v>
      </c>
      <c r="BT170" s="35">
        <f t="shared" si="79"/>
        <v>-2</v>
      </c>
      <c r="BU170" s="27">
        <v>4.0</v>
      </c>
      <c r="BV170" s="35" t="s">
        <v>167</v>
      </c>
      <c r="BW170" s="27">
        <v>12.0</v>
      </c>
      <c r="BX170" s="35">
        <v>6.0</v>
      </c>
      <c r="BY170" s="27">
        <f t="shared" si="92"/>
        <v>21</v>
      </c>
      <c r="BZ170" s="35">
        <f t="shared" si="93"/>
        <v>-15</v>
      </c>
      <c r="CA170" s="130">
        <f t="shared" si="94"/>
        <v>-85.57725</v>
      </c>
    </row>
    <row r="171">
      <c r="A171" s="1" t="s">
        <v>1252</v>
      </c>
      <c r="B171" s="2"/>
      <c r="C171" s="2" t="s">
        <v>1253</v>
      </c>
      <c r="D171" s="2" t="s">
        <v>1206</v>
      </c>
      <c r="E171" s="2" t="s">
        <v>1207</v>
      </c>
      <c r="F171" s="116" t="s">
        <v>1254</v>
      </c>
      <c r="G171" s="2" t="s">
        <v>741</v>
      </c>
      <c r="H171" s="2" t="s">
        <v>741</v>
      </c>
      <c r="I171" s="87" t="s">
        <v>749</v>
      </c>
      <c r="J171" s="2" t="s">
        <v>355</v>
      </c>
      <c r="K171" s="2"/>
      <c r="L171" s="2" t="s">
        <v>81</v>
      </c>
      <c r="M171" s="2" t="s">
        <v>83</v>
      </c>
      <c r="N171" s="28" t="s">
        <v>1255</v>
      </c>
      <c r="O171" s="13" t="str">
        <f t="shared" si="14"/>
        <v>Mahler &amp; Co MM_0449</v>
      </c>
      <c r="P171" s="13" t="s">
        <v>84</v>
      </c>
      <c r="Q171" s="29">
        <v>3.71</v>
      </c>
      <c r="R171" s="71"/>
      <c r="S171" s="111">
        <f t="shared" si="71"/>
        <v>4.081</v>
      </c>
      <c r="T171" s="71">
        <f t="shared" si="39"/>
        <v>4.183025</v>
      </c>
      <c r="U171" s="49">
        <f t="shared" si="40"/>
        <v>4.183025</v>
      </c>
      <c r="V171" s="9">
        <v>5.59</v>
      </c>
      <c r="W171" s="9">
        <f t="shared" si="99"/>
        <v>-1.406975</v>
      </c>
      <c r="X171" s="90"/>
      <c r="Y171" s="13" t="s">
        <v>1256</v>
      </c>
      <c r="Z171" s="34" t="str">
        <f>CONCATENATE('Alle Produkte - Gesamtsortiment'!A171, " ", 'Alle Produkte - Gesamtsortiment'!C171)</f>
        <v>N18 Getrocknete Pflaumen</v>
      </c>
      <c r="AA171" s="35" t="s">
        <v>86</v>
      </c>
      <c r="AB171" s="12" t="s">
        <v>1257</v>
      </c>
      <c r="AC171" s="26" t="str">
        <f t="shared" si="16"/>
        <v>https://webshop.quartier-depot.ch/wp-content/uploads/quartier-produkt-167.png</v>
      </c>
      <c r="AD171" s="13" t="str">
        <f t="shared" si="17"/>
        <v>Getrocknete Pflaumen wird von Mahler &amp; Co produziert und von Mahler &amp; Co geliefert. Es kommt aus Schweiz und trägt CH-Bio Zertifizierung</v>
      </c>
      <c r="AE171" s="54"/>
      <c r="AF171" s="54">
        <f t="shared" si="100"/>
        <v>4.183025</v>
      </c>
      <c r="AG171" s="55" t="str">
        <f t="shared" si="101"/>
        <v>#DIV/0!</v>
      </c>
      <c r="AH171" s="54"/>
      <c r="AI171" s="54"/>
      <c r="AJ171" s="55"/>
      <c r="AK171" s="56"/>
      <c r="AL171" s="21"/>
      <c r="AM171" s="3"/>
      <c r="AN171" s="21"/>
      <c r="AO171" s="3"/>
      <c r="AP171" s="21"/>
      <c r="AQ171" s="2"/>
      <c r="AR171" s="21"/>
      <c r="AS171" s="3"/>
      <c r="AT171" s="21"/>
      <c r="AU171" s="3"/>
      <c r="AV171" s="21"/>
      <c r="AW171" s="3"/>
      <c r="AX171" s="21"/>
      <c r="AY171" s="58">
        <v>10.0</v>
      </c>
      <c r="AZ171" s="21"/>
      <c r="BA171" s="2"/>
      <c r="BB171" s="21"/>
      <c r="BC171" s="2"/>
      <c r="BD171" s="21"/>
      <c r="BE171" s="20"/>
      <c r="BF171" s="21"/>
      <c r="BG171" s="20"/>
      <c r="BH171" s="21"/>
      <c r="BI171" s="41"/>
      <c r="BJ171" s="20"/>
      <c r="BK171" s="21">
        <v>10.0</v>
      </c>
      <c r="BL171" s="20"/>
      <c r="BM171" s="21"/>
      <c r="BN171" s="20"/>
      <c r="BO171" s="21"/>
      <c r="BP171" s="20"/>
      <c r="BQ171" s="42"/>
      <c r="BR171" s="42">
        <f t="shared" si="7"/>
        <v>20</v>
      </c>
      <c r="BS171" s="13">
        <v>2.0</v>
      </c>
      <c r="BT171" s="35">
        <f t="shared" si="79"/>
        <v>2</v>
      </c>
      <c r="BU171" s="13">
        <v>4.0</v>
      </c>
      <c r="BV171" s="35" t="s">
        <v>167</v>
      </c>
      <c r="BW171" s="13">
        <v>5.0</v>
      </c>
      <c r="BX171" s="35">
        <v>5.0</v>
      </c>
      <c r="BY171" s="13">
        <f t="shared" si="92"/>
        <v>15</v>
      </c>
      <c r="BZ171" s="35">
        <f t="shared" si="93"/>
        <v>-10</v>
      </c>
      <c r="CA171" s="43">
        <f t="shared" si="94"/>
        <v>-41.83025</v>
      </c>
    </row>
    <row r="172">
      <c r="A172" s="1" t="s">
        <v>1258</v>
      </c>
      <c r="B172" s="2"/>
      <c r="C172" s="2" t="s">
        <v>1259</v>
      </c>
      <c r="D172" s="2" t="s">
        <v>1206</v>
      </c>
      <c r="E172" s="2" t="s">
        <v>1207</v>
      </c>
      <c r="F172" s="116" t="s">
        <v>1260</v>
      </c>
      <c r="G172" s="2" t="s">
        <v>741</v>
      </c>
      <c r="H172" s="2" t="s">
        <v>741</v>
      </c>
      <c r="I172" s="87" t="s">
        <v>749</v>
      </c>
      <c r="J172" s="2" t="s">
        <v>355</v>
      </c>
      <c r="K172" s="2"/>
      <c r="L172" s="2" t="s">
        <v>81</v>
      </c>
      <c r="M172" s="2" t="s">
        <v>83</v>
      </c>
      <c r="N172" s="28" t="s">
        <v>1261</v>
      </c>
      <c r="O172" s="13" t="str">
        <f t="shared" si="14"/>
        <v>Mahler &amp; Co MM_0557</v>
      </c>
      <c r="P172" s="13" t="s">
        <v>84</v>
      </c>
      <c r="Q172" s="29">
        <v>5.06</v>
      </c>
      <c r="R172" s="71"/>
      <c r="S172" s="111">
        <f t="shared" si="71"/>
        <v>5.566</v>
      </c>
      <c r="T172" s="71">
        <f t="shared" si="39"/>
        <v>5.70515</v>
      </c>
      <c r="U172" s="49">
        <f t="shared" si="40"/>
        <v>5.70515</v>
      </c>
      <c r="V172" s="9">
        <v>5.59</v>
      </c>
      <c r="W172" s="9">
        <f t="shared" si="99"/>
        <v>0.11515</v>
      </c>
      <c r="X172" s="90"/>
      <c r="Y172" s="13" t="s">
        <v>1262</v>
      </c>
      <c r="Z172" s="34" t="str">
        <f>CONCATENATE('Alle Produkte - Gesamtsortiment'!A172, " ", 'Alle Produkte - Gesamtsortiment'!C172)</f>
        <v>N19 Dörrbirnen</v>
      </c>
      <c r="AA172" s="35" t="s">
        <v>86</v>
      </c>
      <c r="AB172" s="12" t="s">
        <v>1263</v>
      </c>
      <c r="AC172" s="26" t="str">
        <f t="shared" si="16"/>
        <v>https://webshop.quartier-depot.ch/wp-content/uploads/quartier-produkt-168.png</v>
      </c>
      <c r="AD172" s="13" t="str">
        <f t="shared" si="17"/>
        <v>Dörrbirnen wird von Mahler &amp; Co produziert und von Mahler &amp; Co geliefert. Es kommt aus Schweiz und trägt CH-Bio Zertifizierung</v>
      </c>
      <c r="AE172" s="54"/>
      <c r="AF172" s="54">
        <f t="shared" si="100"/>
        <v>5.70515</v>
      </c>
      <c r="AG172" s="55" t="str">
        <f t="shared" si="101"/>
        <v>#DIV/0!</v>
      </c>
      <c r="AH172" s="54"/>
      <c r="AI172" s="54"/>
      <c r="AJ172" s="55"/>
      <c r="AK172" s="56"/>
      <c r="AL172" s="21"/>
      <c r="AM172" s="3"/>
      <c r="AN172" s="21"/>
      <c r="AO172" s="3"/>
      <c r="AP172" s="21"/>
      <c r="AQ172" s="2"/>
      <c r="AR172" s="21"/>
      <c r="AS172" s="3"/>
      <c r="AT172" s="21"/>
      <c r="AU172" s="3"/>
      <c r="AV172" s="21"/>
      <c r="AW172" s="3"/>
      <c r="AX172" s="21"/>
      <c r="AY172" s="58">
        <v>10.0</v>
      </c>
      <c r="AZ172" s="21"/>
      <c r="BA172" s="2"/>
      <c r="BB172" s="21"/>
      <c r="BC172" s="2"/>
      <c r="BD172" s="21"/>
      <c r="BE172" s="20"/>
      <c r="BF172" s="21"/>
      <c r="BG172" s="20"/>
      <c r="BH172" s="21"/>
      <c r="BI172" s="41"/>
      <c r="BJ172" s="20"/>
      <c r="BK172" s="21">
        <v>5.0</v>
      </c>
      <c r="BL172" s="20"/>
      <c r="BM172" s="21"/>
      <c r="BN172" s="20"/>
      <c r="BO172" s="21"/>
      <c r="BP172" s="20"/>
      <c r="BQ172" s="42"/>
      <c r="BR172" s="42">
        <f t="shared" si="7"/>
        <v>15</v>
      </c>
      <c r="BS172" s="13">
        <v>3.0</v>
      </c>
      <c r="BT172" s="35">
        <f t="shared" si="79"/>
        <v>3</v>
      </c>
      <c r="BU172" s="13">
        <v>4.0</v>
      </c>
      <c r="BV172" s="35" t="s">
        <v>167</v>
      </c>
      <c r="BW172" s="13">
        <v>5.0</v>
      </c>
      <c r="BX172" s="35">
        <v>5.0</v>
      </c>
      <c r="BY172" s="13">
        <f t="shared" si="92"/>
        <v>10</v>
      </c>
      <c r="BZ172" s="35">
        <f t="shared" si="93"/>
        <v>-5</v>
      </c>
      <c r="CA172" s="43">
        <f t="shared" si="94"/>
        <v>-28.52575</v>
      </c>
    </row>
    <row r="173">
      <c r="A173" s="1" t="s">
        <v>1264</v>
      </c>
      <c r="B173" s="3"/>
      <c r="C173" s="3" t="s">
        <v>1265</v>
      </c>
      <c r="D173" s="12" t="s">
        <v>1206</v>
      </c>
      <c r="E173" s="12" t="s">
        <v>1266</v>
      </c>
      <c r="F173" s="3" t="s">
        <v>1265</v>
      </c>
      <c r="G173" s="2" t="s">
        <v>103</v>
      </c>
      <c r="H173" s="2" t="s">
        <v>928</v>
      </c>
      <c r="I173" s="87" t="s">
        <v>929</v>
      </c>
      <c r="J173" s="3" t="s">
        <v>637</v>
      </c>
      <c r="K173" s="2"/>
      <c r="L173" s="2" t="s">
        <v>151</v>
      </c>
      <c r="M173" s="2" t="s">
        <v>152</v>
      </c>
      <c r="N173" s="28">
        <v>383968.0</v>
      </c>
      <c r="O173" s="13" t="str">
        <f t="shared" si="14"/>
        <v>Biopartner 383968</v>
      </c>
      <c r="P173" s="13" t="s">
        <v>84</v>
      </c>
      <c r="Q173" s="29">
        <v>2.99</v>
      </c>
      <c r="R173" s="71"/>
      <c r="S173" s="31">
        <f t="shared" si="71"/>
        <v>3.289</v>
      </c>
      <c r="T173" s="71">
        <f t="shared" si="39"/>
        <v>3.371225</v>
      </c>
      <c r="U173" s="49">
        <f t="shared" si="40"/>
        <v>3.371225</v>
      </c>
      <c r="V173" s="49">
        <v>3.5</v>
      </c>
      <c r="W173" s="49">
        <f t="shared" si="99"/>
        <v>-0.128775</v>
      </c>
      <c r="X173" s="90" t="s">
        <v>1267</v>
      </c>
      <c r="Y173" s="13" t="s">
        <v>1268</v>
      </c>
      <c r="Z173" s="34" t="str">
        <f>CONCATENATE('Alle Produkte - Gesamtsortiment'!A173, " ", 'Alle Produkte - Gesamtsortiment'!C173)</f>
        <v>N20 Haferflocken fein</v>
      </c>
      <c r="AA173" s="35" t="s">
        <v>86</v>
      </c>
      <c r="AB173" s="12" t="s">
        <v>1269</v>
      </c>
      <c r="AC173" s="26" t="str">
        <f t="shared" si="16"/>
        <v>https://webshop.quartier-depot.ch/wp-content/uploads/quartier-produkt-169.png</v>
      </c>
      <c r="AD173" s="13" t="str">
        <f t="shared" si="17"/>
        <v>Haferflocken fein wird von Biofarm produziert und von Biopartner geliefert. Es kommt aus der Schweiz und trägt Knospe Zertifizierung</v>
      </c>
      <c r="AE173" s="54">
        <v>1.3</v>
      </c>
      <c r="AF173" s="54">
        <f t="shared" si="100"/>
        <v>2.071225</v>
      </c>
      <c r="AG173" s="55">
        <f t="shared" si="101"/>
        <v>2.59325</v>
      </c>
      <c r="AH173" s="54">
        <v>4.4</v>
      </c>
      <c r="AI173" s="54">
        <f t="shared" ref="AI173:AI176" si="102">U173-AH173</f>
        <v>-1.028775</v>
      </c>
      <c r="AJ173" s="55">
        <f t="shared" ref="AJ173:AJ176" si="103">U173/AH173</f>
        <v>0.7661875</v>
      </c>
      <c r="AK173" s="56"/>
      <c r="AL173" s="58">
        <v>12.0</v>
      </c>
      <c r="AM173" s="2"/>
      <c r="AN173" s="21"/>
      <c r="AO173" s="2"/>
      <c r="AP173" s="21"/>
      <c r="AQ173" s="2"/>
      <c r="AR173" s="21"/>
      <c r="AS173" s="58">
        <v>12.0</v>
      </c>
      <c r="AT173" s="21"/>
      <c r="AU173" s="3"/>
      <c r="AV173" s="21"/>
      <c r="AW173" s="3"/>
      <c r="AX173" s="57">
        <v>12.0</v>
      </c>
      <c r="AY173" s="3"/>
      <c r="AZ173" s="58">
        <v>12.0</v>
      </c>
      <c r="BA173" s="3"/>
      <c r="BB173" s="21"/>
      <c r="BC173" s="3"/>
      <c r="BD173" s="58">
        <v>12.0</v>
      </c>
      <c r="BE173" s="20"/>
      <c r="BF173" s="21"/>
      <c r="BG173" s="20"/>
      <c r="BH173" s="21"/>
      <c r="BI173" s="41"/>
      <c r="BJ173" s="20"/>
      <c r="BK173" s="21">
        <v>12.0</v>
      </c>
      <c r="BL173" s="20"/>
      <c r="BM173" s="21"/>
      <c r="BN173" s="20"/>
      <c r="BO173" s="21">
        <v>6.0</v>
      </c>
      <c r="BP173" s="20">
        <v>6.0</v>
      </c>
      <c r="BQ173" s="42"/>
      <c r="BR173" s="42">
        <f t="shared" si="7"/>
        <v>84</v>
      </c>
      <c r="BS173" s="13">
        <v>8.0</v>
      </c>
      <c r="BT173" s="35">
        <f t="shared" si="79"/>
        <v>8</v>
      </c>
      <c r="BU173" s="13">
        <v>12.0</v>
      </c>
      <c r="BV173" s="35" t="s">
        <v>167</v>
      </c>
      <c r="BW173" s="13">
        <v>45.0</v>
      </c>
      <c r="BX173" s="35">
        <v>13.0</v>
      </c>
      <c r="BY173" s="13">
        <f t="shared" si="92"/>
        <v>39</v>
      </c>
      <c r="BZ173" s="35">
        <f t="shared" si="93"/>
        <v>-26</v>
      </c>
      <c r="CA173" s="43">
        <f t="shared" si="94"/>
        <v>-87.65185</v>
      </c>
    </row>
    <row r="174">
      <c r="A174" s="1" t="s">
        <v>1270</v>
      </c>
      <c r="B174" s="2"/>
      <c r="C174" s="2" t="s">
        <v>1271</v>
      </c>
      <c r="D174" s="12" t="s">
        <v>1206</v>
      </c>
      <c r="E174" s="12" t="s">
        <v>1266</v>
      </c>
      <c r="F174" s="2" t="s">
        <v>1271</v>
      </c>
      <c r="G174" s="2" t="s">
        <v>103</v>
      </c>
      <c r="H174" s="2" t="s">
        <v>1087</v>
      </c>
      <c r="I174" s="87" t="s">
        <v>929</v>
      </c>
      <c r="J174" s="2" t="s">
        <v>1272</v>
      </c>
      <c r="K174" s="2"/>
      <c r="L174" s="2" t="s">
        <v>108</v>
      </c>
      <c r="M174" s="2" t="s">
        <v>152</v>
      </c>
      <c r="N174" s="28" t="s">
        <v>1273</v>
      </c>
      <c r="O174" s="13" t="str">
        <f t="shared" si="14"/>
        <v>Biopartner 383962</v>
      </c>
      <c r="P174" s="13" t="s">
        <v>84</v>
      </c>
      <c r="Q174" s="29">
        <v>4.22</v>
      </c>
      <c r="R174" s="111"/>
      <c r="S174" s="31">
        <f t="shared" si="71"/>
        <v>4.642</v>
      </c>
      <c r="T174" s="111">
        <f t="shared" si="39"/>
        <v>4.75805</v>
      </c>
      <c r="U174" s="49">
        <f t="shared" si="40"/>
        <v>4.75805</v>
      </c>
      <c r="V174" s="9">
        <v>4.9</v>
      </c>
      <c r="W174" s="9">
        <f t="shared" si="99"/>
        <v>-0.14195</v>
      </c>
      <c r="X174" s="90" t="s">
        <v>1274</v>
      </c>
      <c r="Y174" s="13" t="s">
        <v>1275</v>
      </c>
      <c r="Z174" s="34" t="str">
        <f>CONCATENATE('Alle Produkte - Gesamtsortiment'!A174, " ", 'Alle Produkte - Gesamtsortiment'!C174)</f>
        <v>N21 Huusmüesli </v>
      </c>
      <c r="AA174" s="35" t="s">
        <v>86</v>
      </c>
      <c r="AB174" s="12" t="s">
        <v>1276</v>
      </c>
      <c r="AC174" s="26" t="str">
        <f t="shared" si="16"/>
        <v>https://webshop.quartier-depot.ch/wp-content/uploads/quartier-produkt-170.png</v>
      </c>
      <c r="AD174" s="13" t="str">
        <f t="shared" si="17"/>
        <v>Huusmüesli  wird von Biofarm  produziert und von Biopartner geliefert. Es kommt aus diversen Ländern und trägt Knospe Zertifizierung</v>
      </c>
      <c r="AE174" s="36"/>
      <c r="AF174" s="67"/>
      <c r="AG174" s="55"/>
      <c r="AH174" s="36">
        <v>6.2</v>
      </c>
      <c r="AI174" s="54">
        <f t="shared" si="102"/>
        <v>-1.44195</v>
      </c>
      <c r="AJ174" s="55">
        <f t="shared" si="103"/>
        <v>0.7674274194</v>
      </c>
      <c r="AK174" s="56"/>
      <c r="AL174" s="58">
        <v>12.0</v>
      </c>
      <c r="AM174" s="115"/>
      <c r="AN174" s="21"/>
      <c r="AO174" s="115"/>
      <c r="AP174" s="21"/>
      <c r="AQ174" s="2">
        <v>12.0</v>
      </c>
      <c r="AR174" s="21"/>
      <c r="AS174" s="115"/>
      <c r="AT174" s="21"/>
      <c r="AU174" s="115"/>
      <c r="AV174" s="21"/>
      <c r="AW174" s="3"/>
      <c r="AX174" s="21"/>
      <c r="AY174" s="58">
        <v>18.0</v>
      </c>
      <c r="AZ174" s="21"/>
      <c r="BA174" s="2"/>
      <c r="BB174" s="21"/>
      <c r="BC174" s="2"/>
      <c r="BD174" s="21"/>
      <c r="BE174" s="20"/>
      <c r="BF174" s="21"/>
      <c r="BG174" s="20"/>
      <c r="BH174" s="21"/>
      <c r="BI174" s="41"/>
      <c r="BJ174" s="20"/>
      <c r="BK174" s="21">
        <v>12.0</v>
      </c>
      <c r="BL174" s="20"/>
      <c r="BM174" s="21"/>
      <c r="BN174" s="20"/>
      <c r="BO174" s="21"/>
      <c r="BP174" s="20"/>
      <c r="BQ174" s="42"/>
      <c r="BR174" s="42">
        <f t="shared" si="7"/>
        <v>54</v>
      </c>
      <c r="BS174" s="13">
        <v>11.0</v>
      </c>
      <c r="BT174" s="35">
        <f t="shared" si="79"/>
        <v>11</v>
      </c>
      <c r="BU174" s="13">
        <v>6.0</v>
      </c>
      <c r="BV174" s="35" t="s">
        <v>167</v>
      </c>
      <c r="BW174" s="13">
        <v>33.0</v>
      </c>
      <c r="BX174" s="35">
        <v>9.0</v>
      </c>
      <c r="BY174" s="13">
        <f t="shared" si="92"/>
        <v>21</v>
      </c>
      <c r="BZ174" s="35">
        <f t="shared" si="93"/>
        <v>-12</v>
      </c>
      <c r="CA174" s="43">
        <f t="shared" si="94"/>
        <v>-57.0966</v>
      </c>
    </row>
    <row r="175">
      <c r="A175" s="1" t="s">
        <v>1277</v>
      </c>
      <c r="B175" s="2"/>
      <c r="C175" s="2" t="s">
        <v>1278</v>
      </c>
      <c r="D175" s="12" t="s">
        <v>1206</v>
      </c>
      <c r="E175" s="12" t="s">
        <v>1266</v>
      </c>
      <c r="F175" s="2" t="s">
        <v>1278</v>
      </c>
      <c r="G175" s="2" t="s">
        <v>103</v>
      </c>
      <c r="H175" s="2" t="s">
        <v>1087</v>
      </c>
      <c r="I175" s="87" t="s">
        <v>929</v>
      </c>
      <c r="J175" s="3" t="s">
        <v>637</v>
      </c>
      <c r="K175" s="2"/>
      <c r="L175" s="2" t="s">
        <v>108</v>
      </c>
      <c r="M175" s="2" t="s">
        <v>152</v>
      </c>
      <c r="N175" s="28" t="s">
        <v>1279</v>
      </c>
      <c r="O175" s="13" t="str">
        <f t="shared" si="14"/>
        <v>Biopartner 383964</v>
      </c>
      <c r="P175" s="13" t="s">
        <v>84</v>
      </c>
      <c r="Q175" s="29">
        <v>5.37</v>
      </c>
      <c r="R175" s="111"/>
      <c r="S175" s="31">
        <f t="shared" si="71"/>
        <v>5.907</v>
      </c>
      <c r="T175" s="111">
        <f t="shared" si="39"/>
        <v>6.054675</v>
      </c>
      <c r="U175" s="49">
        <f t="shared" si="40"/>
        <v>6.054675</v>
      </c>
      <c r="V175" s="9">
        <v>6.25</v>
      </c>
      <c r="W175" s="9">
        <f t="shared" si="99"/>
        <v>-0.195325</v>
      </c>
      <c r="X175" s="90" t="s">
        <v>1280</v>
      </c>
      <c r="Y175" s="13" t="s">
        <v>1281</v>
      </c>
      <c r="Z175" s="34" t="str">
        <f>CONCATENATE('Alle Produkte - Gesamtsortiment'!A175, " ", 'Alle Produkte - Gesamtsortiment'!C175)</f>
        <v>N22 Knuspermüsli Classic </v>
      </c>
      <c r="AA175" s="35" t="s">
        <v>86</v>
      </c>
      <c r="AB175" s="12" t="s">
        <v>1282</v>
      </c>
      <c r="AC175" s="26" t="str">
        <f t="shared" si="16"/>
        <v>https://webshop.quartier-depot.ch/wp-content/uploads/quartier-produkt-171.png</v>
      </c>
      <c r="AD175" s="13" t="str">
        <f t="shared" si="17"/>
        <v>Knuspermüsli Classic  wird von Biofarm  produziert und von Biopartner geliefert. Es kommt aus diversen Ländern und trägt Knospe Zertifizierung</v>
      </c>
      <c r="AE175" s="36"/>
      <c r="AF175" s="67"/>
      <c r="AG175" s="55"/>
      <c r="AH175" s="36">
        <v>7.9</v>
      </c>
      <c r="AI175" s="54">
        <f t="shared" si="102"/>
        <v>-1.845325</v>
      </c>
      <c r="AJ175" s="55">
        <f t="shared" si="103"/>
        <v>0.766414557</v>
      </c>
      <c r="AK175" s="56"/>
      <c r="AL175" s="58">
        <v>12.0</v>
      </c>
      <c r="AM175" s="115"/>
      <c r="AN175" s="21"/>
      <c r="AO175" s="115"/>
      <c r="AP175" s="21"/>
      <c r="AQ175" s="2">
        <v>12.0</v>
      </c>
      <c r="AR175" s="21"/>
      <c r="AS175" s="115"/>
      <c r="AT175" s="21"/>
      <c r="AU175" s="115"/>
      <c r="AV175" s="21"/>
      <c r="AW175" s="115"/>
      <c r="AX175" s="57">
        <v>18.0</v>
      </c>
      <c r="AY175" s="115"/>
      <c r="AZ175" s="21"/>
      <c r="BA175" s="115"/>
      <c r="BB175" s="21"/>
      <c r="BC175" s="115"/>
      <c r="BD175" s="21"/>
      <c r="BE175" s="20"/>
      <c r="BF175" s="21"/>
      <c r="BG175" s="20"/>
      <c r="BH175" s="21"/>
      <c r="BI175" s="41"/>
      <c r="BJ175" s="20"/>
      <c r="BK175" s="21"/>
      <c r="BL175" s="20"/>
      <c r="BM175" s="21"/>
      <c r="BN175" s="20"/>
      <c r="BO175" s="21">
        <v>6.0</v>
      </c>
      <c r="BP175" s="20">
        <v>6.0</v>
      </c>
      <c r="BQ175" s="42"/>
      <c r="BR175" s="42">
        <f t="shared" si="7"/>
        <v>54</v>
      </c>
      <c r="BS175" s="13">
        <v>3.0</v>
      </c>
      <c r="BT175" s="35">
        <f t="shared" si="79"/>
        <v>3</v>
      </c>
      <c r="BU175" s="13">
        <v>12.0</v>
      </c>
      <c r="BV175" s="35" t="s">
        <v>167</v>
      </c>
      <c r="BW175" s="13">
        <v>43.0</v>
      </c>
      <c r="BX175" s="35">
        <v>19.0</v>
      </c>
      <c r="BY175" s="13">
        <f t="shared" si="92"/>
        <v>11</v>
      </c>
      <c r="BZ175" s="35">
        <f t="shared" si="93"/>
        <v>8</v>
      </c>
      <c r="CA175" s="43">
        <f t="shared" si="94"/>
        <v>48.4374</v>
      </c>
    </row>
    <row r="176">
      <c r="A176" s="1" t="s">
        <v>1283</v>
      </c>
      <c r="B176" s="12"/>
      <c r="C176" s="12" t="s">
        <v>1284</v>
      </c>
      <c r="D176" s="12" t="s">
        <v>1206</v>
      </c>
      <c r="E176" s="12" t="s">
        <v>1266</v>
      </c>
      <c r="F176" s="12" t="s">
        <v>1285</v>
      </c>
      <c r="G176" s="2" t="s">
        <v>103</v>
      </c>
      <c r="H176" s="2" t="s">
        <v>1087</v>
      </c>
      <c r="I176" s="87" t="s">
        <v>929</v>
      </c>
      <c r="J176" s="3" t="s">
        <v>637</v>
      </c>
      <c r="K176" s="2"/>
      <c r="L176" s="2" t="s">
        <v>108</v>
      </c>
      <c r="M176" s="2" t="s">
        <v>152</v>
      </c>
      <c r="N176" s="28" t="s">
        <v>1286</v>
      </c>
      <c r="O176" s="13" t="str">
        <f t="shared" si="14"/>
        <v>Biopartner 377298</v>
      </c>
      <c r="P176" s="13" t="s">
        <v>84</v>
      </c>
      <c r="Q176" s="31">
        <v>6.05</v>
      </c>
      <c r="R176" s="31"/>
      <c r="S176" s="31">
        <f t="shared" si="71"/>
        <v>6.655</v>
      </c>
      <c r="T176" s="71">
        <f t="shared" si="39"/>
        <v>6.821375</v>
      </c>
      <c r="U176" s="49">
        <f t="shared" si="40"/>
        <v>6.821375</v>
      </c>
      <c r="V176" s="45">
        <v>7.0</v>
      </c>
      <c r="W176" s="45">
        <f t="shared" si="99"/>
        <v>-0.178625</v>
      </c>
      <c r="X176" s="90" t="s">
        <v>1287</v>
      </c>
      <c r="Y176" s="13" t="s">
        <v>1288</v>
      </c>
      <c r="Z176" s="34" t="str">
        <f>CONCATENATE('Alle Produkte - Gesamtsortiment'!A176, " ", 'Alle Produkte - Gesamtsortiment'!C176)</f>
        <v>N23 Knuspermüsli Choco</v>
      </c>
      <c r="AA176" s="35" t="s">
        <v>86</v>
      </c>
      <c r="AB176" s="12" t="s">
        <v>1289</v>
      </c>
      <c r="AC176" s="26" t="str">
        <f t="shared" si="16"/>
        <v>https://webshop.quartier-depot.ch/wp-content/uploads/quartier-produkt-172.png</v>
      </c>
      <c r="AD176" s="13" t="str">
        <f t="shared" si="17"/>
        <v>Knuspermüsli Choco wird von Biofarm  produziert und von Biopartner geliefert. Es kommt aus diversen Ländern und trägt Knospe Zertifizierung</v>
      </c>
      <c r="AE176" s="36"/>
      <c r="AF176" s="67"/>
      <c r="AG176" s="55"/>
      <c r="AH176" s="36">
        <v>8.9</v>
      </c>
      <c r="AI176" s="54">
        <f t="shared" si="102"/>
        <v>-2.078625</v>
      </c>
      <c r="AJ176" s="55">
        <f t="shared" si="103"/>
        <v>0.7664466292</v>
      </c>
      <c r="AK176" s="56"/>
      <c r="AL176" s="58">
        <v>12.0</v>
      </c>
      <c r="AM176" s="115"/>
      <c r="AN176" s="21"/>
      <c r="AO176" s="115"/>
      <c r="AP176" s="21"/>
      <c r="AQ176" s="115"/>
      <c r="AR176" s="21"/>
      <c r="AS176" s="65"/>
      <c r="AT176" s="21"/>
      <c r="AU176" s="115"/>
      <c r="AV176" s="21"/>
      <c r="AW176" s="115"/>
      <c r="AX176" s="57">
        <v>12.0</v>
      </c>
      <c r="AY176" s="115"/>
      <c r="AZ176" s="21"/>
      <c r="BA176" s="115"/>
      <c r="BB176" s="21"/>
      <c r="BC176" s="115"/>
      <c r="BD176" s="21"/>
      <c r="BE176" s="20"/>
      <c r="BF176" s="21">
        <v>6.0</v>
      </c>
      <c r="BG176" s="20"/>
      <c r="BH176" s="21"/>
      <c r="BI176" s="41"/>
      <c r="BJ176" s="20"/>
      <c r="BK176" s="21">
        <v>12.0</v>
      </c>
      <c r="BL176" s="20"/>
      <c r="BM176" s="21">
        <v>12.0</v>
      </c>
      <c r="BN176" s="20"/>
      <c r="BO176" s="21"/>
      <c r="BP176" s="20"/>
      <c r="BQ176" s="42"/>
      <c r="BR176" s="42">
        <f t="shared" si="7"/>
        <v>54</v>
      </c>
      <c r="BS176" s="13">
        <v>18.0</v>
      </c>
      <c r="BT176" s="35">
        <f t="shared" si="79"/>
        <v>18</v>
      </c>
      <c r="BU176" s="13">
        <v>6.0</v>
      </c>
      <c r="BV176" s="35" t="s">
        <v>167</v>
      </c>
      <c r="BW176" s="13">
        <v>17.0</v>
      </c>
      <c r="BX176" s="35">
        <v>6.0</v>
      </c>
      <c r="BY176" s="13">
        <f t="shared" si="92"/>
        <v>37</v>
      </c>
      <c r="BZ176" s="35">
        <f t="shared" si="93"/>
        <v>-31</v>
      </c>
      <c r="CA176" s="43">
        <f t="shared" si="94"/>
        <v>-211.462625</v>
      </c>
    </row>
    <row r="177">
      <c r="A177" s="1" t="s">
        <v>1290</v>
      </c>
      <c r="B177" s="2"/>
      <c r="C177" s="2" t="s">
        <v>1291</v>
      </c>
      <c r="D177" s="2" t="s">
        <v>1206</v>
      </c>
      <c r="E177" s="2" t="s">
        <v>1207</v>
      </c>
      <c r="F177" s="116" t="s">
        <v>1292</v>
      </c>
      <c r="G177" s="2" t="s">
        <v>741</v>
      </c>
      <c r="H177" s="2" t="s">
        <v>741</v>
      </c>
      <c r="I177" s="87" t="s">
        <v>749</v>
      </c>
      <c r="J177" s="2" t="s">
        <v>355</v>
      </c>
      <c r="K177" s="2"/>
      <c r="L177" s="2" t="s">
        <v>81</v>
      </c>
      <c r="M177" s="2" t="s">
        <v>83</v>
      </c>
      <c r="N177" s="28" t="s">
        <v>1293</v>
      </c>
      <c r="O177" s="13" t="str">
        <f t="shared" si="14"/>
        <v>Mahler &amp; Co MM_0442</v>
      </c>
      <c r="P177" s="13" t="s">
        <v>84</v>
      </c>
      <c r="Q177" s="29">
        <v>3.58</v>
      </c>
      <c r="R177" s="71"/>
      <c r="S177" s="111">
        <f t="shared" si="71"/>
        <v>3.938</v>
      </c>
      <c r="T177" s="71">
        <f t="shared" si="39"/>
        <v>4.03645</v>
      </c>
      <c r="U177" s="49">
        <f t="shared" si="40"/>
        <v>4.03645</v>
      </c>
      <c r="V177" s="9">
        <v>5.59</v>
      </c>
      <c r="W177" s="9">
        <f t="shared" si="99"/>
        <v>-1.55355</v>
      </c>
      <c r="X177" s="90"/>
      <c r="Y177" s="13" t="s">
        <v>1294</v>
      </c>
      <c r="Z177" s="34" t="str">
        <f>CONCATENATE('Alle Produkte - Gesamtsortiment'!A177, " ", 'Alle Produkte - Gesamtsortiment'!C177)</f>
        <v>N24 Datteln </v>
      </c>
      <c r="AA177" s="35" t="s">
        <v>86</v>
      </c>
      <c r="AB177" s="12" t="s">
        <v>1295</v>
      </c>
      <c r="AC177" s="26" t="str">
        <f t="shared" si="16"/>
        <v>https://webshop.quartier-depot.ch/wp-content/uploads/quartier-produkt-173.png</v>
      </c>
      <c r="AD177" s="13" t="str">
        <f t="shared" si="17"/>
        <v>Datteln  wird von Mahler &amp; Co produziert und von Mahler &amp; Co geliefert. Es kommt aus Schweiz und trägt CH-Bio Zertifizierung</v>
      </c>
      <c r="AE177" s="54"/>
      <c r="AF177" s="54">
        <f t="shared" ref="AF177:AF182" si="104">U177-AE177</f>
        <v>4.03645</v>
      </c>
      <c r="AG177" s="55" t="str">
        <f t="shared" ref="AG177:AG182" si="105">U177/AE177</f>
        <v>#DIV/0!</v>
      </c>
      <c r="AH177" s="54"/>
      <c r="AI177" s="54"/>
      <c r="AJ177" s="55"/>
      <c r="AK177" s="56"/>
      <c r="AL177" s="21"/>
      <c r="AM177" s="3"/>
      <c r="AN177" s="21"/>
      <c r="AO177" s="3"/>
      <c r="AP177" s="21"/>
      <c r="AQ177" s="2"/>
      <c r="AR177" s="21"/>
      <c r="AS177" s="3"/>
      <c r="AT177" s="21"/>
      <c r="AU177" s="3"/>
      <c r="AV177" s="21"/>
      <c r="AW177" s="3"/>
      <c r="AX177" s="21"/>
      <c r="AY177" s="58">
        <v>10.0</v>
      </c>
      <c r="AZ177" s="21"/>
      <c r="BA177" s="2"/>
      <c r="BB177" s="21"/>
      <c r="BC177" s="2"/>
      <c r="BD177" s="21"/>
      <c r="BE177" s="20"/>
      <c r="BF177" s="21">
        <v>6.0</v>
      </c>
      <c r="BG177" s="20"/>
      <c r="BH177" s="21"/>
      <c r="BI177" s="41"/>
      <c r="BJ177" s="20"/>
      <c r="BK177" s="21">
        <v>5.0</v>
      </c>
      <c r="BL177" s="20"/>
      <c r="BM177" s="21"/>
      <c r="BN177" s="20"/>
      <c r="BO177" s="21"/>
      <c r="BP177" s="20"/>
      <c r="BQ177" s="42"/>
      <c r="BR177" s="42">
        <f t="shared" si="7"/>
        <v>21</v>
      </c>
      <c r="BS177" s="13">
        <v>4.0</v>
      </c>
      <c r="BT177" s="35">
        <f t="shared" si="79"/>
        <v>4</v>
      </c>
      <c r="BU177" s="13">
        <v>4.0</v>
      </c>
      <c r="BV177" s="35" t="s">
        <v>167</v>
      </c>
      <c r="BW177" s="13">
        <v>8.0</v>
      </c>
      <c r="BX177" s="35">
        <v>2.0</v>
      </c>
      <c r="BY177" s="13">
        <f t="shared" si="92"/>
        <v>13</v>
      </c>
      <c r="BZ177" s="35">
        <f t="shared" si="93"/>
        <v>-11</v>
      </c>
      <c r="CA177" s="43">
        <f t="shared" si="94"/>
        <v>-44.40095</v>
      </c>
    </row>
    <row r="178">
      <c r="A178" s="1" t="s">
        <v>1296</v>
      </c>
      <c r="B178" s="2"/>
      <c r="C178" s="2" t="s">
        <v>1297</v>
      </c>
      <c r="D178" s="2" t="s">
        <v>1206</v>
      </c>
      <c r="E178" s="2" t="s">
        <v>1207</v>
      </c>
      <c r="F178" s="116" t="s">
        <v>1298</v>
      </c>
      <c r="G178" s="2" t="s">
        <v>741</v>
      </c>
      <c r="H178" s="2" t="s">
        <v>741</v>
      </c>
      <c r="I178" s="87" t="s">
        <v>749</v>
      </c>
      <c r="J178" s="2" t="s">
        <v>1115</v>
      </c>
      <c r="K178" s="2"/>
      <c r="L178" s="2" t="s">
        <v>1299</v>
      </c>
      <c r="M178" s="2" t="s">
        <v>1300</v>
      </c>
      <c r="N178" s="28" t="s">
        <v>1301</v>
      </c>
      <c r="O178" s="13" t="str">
        <f t="shared" si="14"/>
        <v>Mahler &amp; Co MM_0427</v>
      </c>
      <c r="P178" s="13" t="s">
        <v>84</v>
      </c>
      <c r="Q178" s="29">
        <v>5.79</v>
      </c>
      <c r="R178" s="71"/>
      <c r="S178" s="111">
        <f t="shared" si="71"/>
        <v>6.369</v>
      </c>
      <c r="T178" s="71">
        <f t="shared" si="39"/>
        <v>6.528225</v>
      </c>
      <c r="U178" s="49">
        <f t="shared" si="40"/>
        <v>6.528225</v>
      </c>
      <c r="V178" s="9">
        <v>5.59</v>
      </c>
      <c r="W178" s="9">
        <f t="shared" si="99"/>
        <v>0.938225</v>
      </c>
      <c r="X178" s="90"/>
      <c r="Y178" s="13" t="s">
        <v>1302</v>
      </c>
      <c r="Z178" s="34" t="str">
        <f>CONCATENATE('Alle Produkte - Gesamtsortiment'!A178, " ", 'Alle Produkte - Gesamtsortiment'!C178)</f>
        <v>N25 Papaya Streifen</v>
      </c>
      <c r="AA178" s="35" t="s">
        <v>86</v>
      </c>
      <c r="AB178" s="12" t="s">
        <v>1303</v>
      </c>
      <c r="AC178" s="26" t="str">
        <f t="shared" si="16"/>
        <v>https://webshop.quartier-depot.ch/wp-content/uploads/quartier-produkt-174.png</v>
      </c>
      <c r="AD178" s="13" t="str">
        <f t="shared" si="17"/>
        <v>Papaya Streifen wird von Mahler &amp; Co produziert und von Mahler &amp; Co geliefert. Es kommt aus Ghana und trägt Bio inspecta Zertifizierung</v>
      </c>
      <c r="AE178" s="54"/>
      <c r="AF178" s="54">
        <f t="shared" si="104"/>
        <v>6.528225</v>
      </c>
      <c r="AG178" s="55" t="str">
        <f t="shared" si="105"/>
        <v>#DIV/0!</v>
      </c>
      <c r="AH178" s="54"/>
      <c r="AI178" s="54"/>
      <c r="AJ178" s="55"/>
      <c r="AK178" s="56"/>
      <c r="AL178" s="21"/>
      <c r="AM178" s="3"/>
      <c r="AN178" s="21"/>
      <c r="AO178" s="3"/>
      <c r="AP178" s="21"/>
      <c r="AQ178" s="2"/>
      <c r="AR178" s="21"/>
      <c r="AS178" s="3"/>
      <c r="AT178" s="21"/>
      <c r="AU178" s="3"/>
      <c r="AV178" s="21"/>
      <c r="AW178" s="3"/>
      <c r="AX178" s="21"/>
      <c r="AY178" s="58">
        <v>10.0</v>
      </c>
      <c r="AZ178" s="21"/>
      <c r="BA178" s="2"/>
      <c r="BB178" s="21"/>
      <c r="BC178" s="2"/>
      <c r="BD178" s="21"/>
      <c r="BE178" s="20"/>
      <c r="BF178" s="21"/>
      <c r="BG178" s="20"/>
      <c r="BH178" s="21"/>
      <c r="BI178" s="41"/>
      <c r="BJ178" s="20"/>
      <c r="BK178" s="21"/>
      <c r="BL178" s="20"/>
      <c r="BM178" s="21"/>
      <c r="BN178" s="20"/>
      <c r="BO178" s="21"/>
      <c r="BP178" s="20"/>
      <c r="BQ178" s="42"/>
      <c r="BR178" s="42">
        <f t="shared" si="7"/>
        <v>10</v>
      </c>
      <c r="BS178" s="13">
        <v>4.0</v>
      </c>
      <c r="BT178" s="35">
        <f t="shared" si="79"/>
        <v>4</v>
      </c>
      <c r="BU178" s="13">
        <v>4.0</v>
      </c>
      <c r="BV178" s="35" t="s">
        <v>167</v>
      </c>
      <c r="BW178" s="13">
        <v>5.0</v>
      </c>
      <c r="BX178" s="35">
        <v>5.0</v>
      </c>
      <c r="BY178" s="13">
        <f t="shared" si="92"/>
        <v>5</v>
      </c>
      <c r="BZ178" s="35">
        <f t="shared" si="93"/>
        <v>0</v>
      </c>
      <c r="CA178" s="43">
        <f t="shared" si="94"/>
        <v>0</v>
      </c>
    </row>
    <row r="179">
      <c r="A179" s="1" t="s">
        <v>1304</v>
      </c>
      <c r="B179" s="2"/>
      <c r="C179" s="2" t="s">
        <v>1305</v>
      </c>
      <c r="D179" s="2" t="s">
        <v>1206</v>
      </c>
      <c r="E179" s="2" t="s">
        <v>1207</v>
      </c>
      <c r="F179" s="116" t="s">
        <v>1306</v>
      </c>
      <c r="G179" s="2" t="s">
        <v>741</v>
      </c>
      <c r="H179" s="2" t="s">
        <v>741</v>
      </c>
      <c r="I179" s="87" t="s">
        <v>749</v>
      </c>
      <c r="J179" s="2" t="s">
        <v>450</v>
      </c>
      <c r="K179" s="2"/>
      <c r="L179" s="2" t="s">
        <v>81</v>
      </c>
      <c r="M179" s="2" t="s">
        <v>83</v>
      </c>
      <c r="N179" s="28" t="s">
        <v>1307</v>
      </c>
      <c r="O179" s="13" t="str">
        <f t="shared" si="14"/>
        <v>Mahler &amp; Co MM_0406</v>
      </c>
      <c r="P179" s="13" t="s">
        <v>84</v>
      </c>
      <c r="Q179" s="29">
        <v>4.15</v>
      </c>
      <c r="R179" s="71"/>
      <c r="S179" s="111">
        <f t="shared" si="71"/>
        <v>4.565</v>
      </c>
      <c r="T179" s="71">
        <f t="shared" si="39"/>
        <v>4.679125</v>
      </c>
      <c r="U179" s="49">
        <f t="shared" si="40"/>
        <v>4.679125</v>
      </c>
      <c r="V179" s="9">
        <v>5.59</v>
      </c>
      <c r="W179" s="9">
        <f t="shared" si="99"/>
        <v>-0.910875</v>
      </c>
      <c r="X179" s="90"/>
      <c r="Y179" s="13" t="s">
        <v>1308</v>
      </c>
      <c r="Z179" s="34" t="str">
        <f>CONCATENATE('Alle Produkte - Gesamtsortiment'!A179, " ", 'Alle Produkte - Gesamtsortiment'!C179)</f>
        <v>N26 Baumnusskerne</v>
      </c>
      <c r="AA179" s="35" t="s">
        <v>86</v>
      </c>
      <c r="AB179" s="12" t="s">
        <v>1309</v>
      </c>
      <c r="AC179" s="26" t="str">
        <f t="shared" si="16"/>
        <v>https://webshop.quartier-depot.ch/wp-content/uploads/quartier-produkt-175.png</v>
      </c>
      <c r="AD179" s="13" t="str">
        <f t="shared" si="17"/>
        <v>Baumnusskerne wird von Mahler &amp; Co produziert und von Mahler &amp; Co geliefert. Es kommt aus Schweiz und trägt CH-Bio Zertifizierung</v>
      </c>
      <c r="AE179" s="54"/>
      <c r="AF179" s="54">
        <f t="shared" si="104"/>
        <v>4.679125</v>
      </c>
      <c r="AG179" s="55" t="str">
        <f t="shared" si="105"/>
        <v>#DIV/0!</v>
      </c>
      <c r="AH179" s="54"/>
      <c r="AI179" s="54"/>
      <c r="AJ179" s="55"/>
      <c r="AK179" s="56"/>
      <c r="AL179" s="21"/>
      <c r="AM179" s="3"/>
      <c r="AN179" s="21"/>
      <c r="AO179" s="3"/>
      <c r="AP179" s="21"/>
      <c r="AQ179" s="2"/>
      <c r="AR179" s="21"/>
      <c r="AS179" s="3"/>
      <c r="AT179" s="21"/>
      <c r="AU179" s="3"/>
      <c r="AV179" s="21"/>
      <c r="AW179" s="3"/>
      <c r="AX179" s="21"/>
      <c r="AY179" s="58">
        <v>10.0</v>
      </c>
      <c r="AZ179" s="21"/>
      <c r="BA179" s="2"/>
      <c r="BB179" s="21"/>
      <c r="BC179" s="2"/>
      <c r="BD179" s="21"/>
      <c r="BE179" s="20"/>
      <c r="BF179" s="21"/>
      <c r="BG179" s="20"/>
      <c r="BH179" s="21"/>
      <c r="BI179" s="41"/>
      <c r="BJ179" s="20"/>
      <c r="BK179" s="21">
        <v>10.0</v>
      </c>
      <c r="BL179" s="20"/>
      <c r="BM179" s="21"/>
      <c r="BN179" s="20"/>
      <c r="BO179" s="21"/>
      <c r="BP179" s="20"/>
      <c r="BQ179" s="42"/>
      <c r="BR179" s="42">
        <f t="shared" si="7"/>
        <v>20</v>
      </c>
      <c r="BS179" s="13">
        <v>1.0</v>
      </c>
      <c r="BT179" s="35">
        <f t="shared" si="79"/>
        <v>1</v>
      </c>
      <c r="BU179" s="13">
        <v>4.0</v>
      </c>
      <c r="BV179" s="35" t="s">
        <v>167</v>
      </c>
      <c r="BW179" s="13">
        <v>3.0</v>
      </c>
      <c r="BX179" s="35">
        <v>7.0</v>
      </c>
      <c r="BY179" s="13">
        <f t="shared" si="92"/>
        <v>17</v>
      </c>
      <c r="BZ179" s="35">
        <f t="shared" si="93"/>
        <v>-10</v>
      </c>
      <c r="CA179" s="43">
        <f t="shared" si="94"/>
        <v>-46.79125</v>
      </c>
    </row>
    <row r="180">
      <c r="A180" s="1" t="s">
        <v>1310</v>
      </c>
      <c r="B180" s="2"/>
      <c r="C180" s="2" t="s">
        <v>1311</v>
      </c>
      <c r="D180" s="2" t="s">
        <v>1206</v>
      </c>
      <c r="E180" s="2" t="s">
        <v>1207</v>
      </c>
      <c r="F180" s="116" t="s">
        <v>1312</v>
      </c>
      <c r="G180" s="2" t="s">
        <v>741</v>
      </c>
      <c r="H180" s="2" t="s">
        <v>741</v>
      </c>
      <c r="I180" s="87" t="s">
        <v>749</v>
      </c>
      <c r="J180" s="2" t="s">
        <v>1313</v>
      </c>
      <c r="K180" s="2"/>
      <c r="L180" s="2" t="s">
        <v>81</v>
      </c>
      <c r="M180" s="2" t="s">
        <v>83</v>
      </c>
      <c r="N180" s="28" t="s">
        <v>1314</v>
      </c>
      <c r="O180" s="13" t="str">
        <f t="shared" si="14"/>
        <v>Mahler &amp; Co MM_0556</v>
      </c>
      <c r="P180" s="13" t="s">
        <v>84</v>
      </c>
      <c r="Q180" s="29">
        <v>5.7</v>
      </c>
      <c r="R180" s="71"/>
      <c r="S180" s="111">
        <f t="shared" si="71"/>
        <v>6.27</v>
      </c>
      <c r="T180" s="71">
        <f t="shared" si="39"/>
        <v>6.42675</v>
      </c>
      <c r="U180" s="49">
        <f t="shared" si="40"/>
        <v>6.42675</v>
      </c>
      <c r="V180" s="9">
        <v>5.59</v>
      </c>
      <c r="W180" s="9">
        <f t="shared" si="99"/>
        <v>0.83675</v>
      </c>
      <c r="X180" s="90"/>
      <c r="Y180" s="13" t="s">
        <v>1315</v>
      </c>
      <c r="Z180" s="34" t="str">
        <f>CONCATENATE('Alle Produkte - Gesamtsortiment'!A180, " ", 'Alle Produkte - Gesamtsortiment'!C180)</f>
        <v>N27 Pekannüsse</v>
      </c>
      <c r="AA180" s="35" t="s">
        <v>86</v>
      </c>
      <c r="AB180" s="12" t="s">
        <v>1316</v>
      </c>
      <c r="AC180" s="26" t="str">
        <f t="shared" si="16"/>
        <v>https://webshop.quartier-depot.ch/wp-content/uploads/quartier-produkt-176.png</v>
      </c>
      <c r="AD180" s="13" t="str">
        <f t="shared" si="17"/>
        <v>Pekannüsse wird von Mahler &amp; Co produziert und von Mahler &amp; Co geliefert. Es kommt aus Schweiz und trägt CH-Bio Zertifizierung</v>
      </c>
      <c r="AE180" s="54"/>
      <c r="AF180" s="54">
        <f t="shared" si="104"/>
        <v>6.42675</v>
      </c>
      <c r="AG180" s="55" t="str">
        <f t="shared" si="105"/>
        <v>#DIV/0!</v>
      </c>
      <c r="AH180" s="54"/>
      <c r="AI180" s="54"/>
      <c r="AJ180" s="55"/>
      <c r="AK180" s="56"/>
      <c r="AL180" s="21"/>
      <c r="AM180" s="3"/>
      <c r="AN180" s="21"/>
      <c r="AO180" s="3"/>
      <c r="AP180" s="21"/>
      <c r="AQ180" s="2"/>
      <c r="AR180" s="21"/>
      <c r="AS180" s="3"/>
      <c r="AT180" s="21"/>
      <c r="AU180" s="3"/>
      <c r="AV180" s="21"/>
      <c r="AW180" s="3"/>
      <c r="AX180" s="21"/>
      <c r="AY180" s="58">
        <v>10.0</v>
      </c>
      <c r="AZ180" s="21"/>
      <c r="BA180" s="2"/>
      <c r="BB180" s="21"/>
      <c r="BC180" s="2"/>
      <c r="BD180" s="21"/>
      <c r="BE180" s="20"/>
      <c r="BF180" s="21"/>
      <c r="BG180" s="20"/>
      <c r="BH180" s="21"/>
      <c r="BI180" s="41"/>
      <c r="BJ180" s="20"/>
      <c r="BK180" s="21"/>
      <c r="BL180" s="20"/>
      <c r="BM180" s="21"/>
      <c r="BN180" s="20"/>
      <c r="BO180" s="21"/>
      <c r="BP180" s="20"/>
      <c r="BQ180" s="42"/>
      <c r="BR180" s="42">
        <f t="shared" si="7"/>
        <v>10</v>
      </c>
      <c r="BS180" s="13">
        <v>4.0</v>
      </c>
      <c r="BT180" s="35">
        <f t="shared" si="79"/>
        <v>4</v>
      </c>
      <c r="BU180" s="13">
        <v>4.0</v>
      </c>
      <c r="BV180" s="35" t="s">
        <v>167</v>
      </c>
      <c r="BW180" s="13">
        <v>2.0</v>
      </c>
      <c r="BX180" s="35">
        <v>8.0</v>
      </c>
      <c r="BY180" s="13">
        <f t="shared" si="92"/>
        <v>8</v>
      </c>
      <c r="BZ180" s="35">
        <f t="shared" si="93"/>
        <v>0</v>
      </c>
      <c r="CA180" s="43">
        <f t="shared" si="94"/>
        <v>0</v>
      </c>
    </row>
    <row r="181">
      <c r="A181" s="1" t="s">
        <v>1317</v>
      </c>
      <c r="B181" s="2"/>
      <c r="C181" s="2" t="s">
        <v>1318</v>
      </c>
      <c r="D181" s="2" t="s">
        <v>1206</v>
      </c>
      <c r="E181" s="2" t="s">
        <v>1266</v>
      </c>
      <c r="F181" s="116" t="s">
        <v>1318</v>
      </c>
      <c r="G181" s="2" t="s">
        <v>103</v>
      </c>
      <c r="H181" s="2" t="s">
        <v>1319</v>
      </c>
      <c r="I181" s="87" t="s">
        <v>1320</v>
      </c>
      <c r="J181" s="2" t="s">
        <v>1321</v>
      </c>
      <c r="K181" s="2"/>
      <c r="L181" s="2" t="s">
        <v>860</v>
      </c>
      <c r="M181" s="2" t="s">
        <v>296</v>
      </c>
      <c r="N181" s="28">
        <v>227832.0</v>
      </c>
      <c r="O181" s="13" t="str">
        <f t="shared" si="14"/>
        <v>Biopartner 227832</v>
      </c>
      <c r="P181" s="13" t="s">
        <v>84</v>
      </c>
      <c r="Q181" s="29">
        <v>3.4</v>
      </c>
      <c r="R181" s="71"/>
      <c r="S181" s="111">
        <f t="shared" si="71"/>
        <v>3.74</v>
      </c>
      <c r="T181" s="71">
        <f t="shared" si="39"/>
        <v>3.8335</v>
      </c>
      <c r="U181" s="49">
        <f t="shared" si="40"/>
        <v>3.8335</v>
      </c>
      <c r="V181" s="9">
        <v>5.59</v>
      </c>
      <c r="W181" s="9">
        <f t="shared" si="99"/>
        <v>-1.7565</v>
      </c>
      <c r="X181" s="90"/>
      <c r="Y181" s="13" t="s">
        <v>1322</v>
      </c>
      <c r="Z181" s="34" t="str">
        <f>CONCATENATE('Alle Produkte - Gesamtsortiment'!A181, " ", 'Alle Produkte - Gesamtsortiment'!C181)</f>
        <v>N28 Cerealien Zimt Gedöns</v>
      </c>
      <c r="AA181" s="35" t="s">
        <v>86</v>
      </c>
      <c r="AB181" s="12" t="s">
        <v>1323</v>
      </c>
      <c r="AC181" s="26" t="str">
        <f t="shared" si="16"/>
        <v>https://webshop.quartier-depot.ch/wp-content/uploads/quartier-produkt-177.png</v>
      </c>
      <c r="AD181" s="13" t="str">
        <f t="shared" si="17"/>
        <v>Cerealien Zimt Gedöns wird von Rebelicious produziert und von Biopartner geliefert. Es kommt aus Österreich und trägt EU-Bio Zertifizierung</v>
      </c>
      <c r="AE181" s="54"/>
      <c r="AF181" s="54">
        <f t="shared" si="104"/>
        <v>3.8335</v>
      </c>
      <c r="AG181" s="55" t="str">
        <f t="shared" si="105"/>
        <v>#DIV/0!</v>
      </c>
      <c r="AH181" s="54"/>
      <c r="AI181" s="54"/>
      <c r="AJ181" s="55"/>
      <c r="AK181" s="56"/>
      <c r="AL181" s="21"/>
      <c r="AM181" s="3"/>
      <c r="AN181" s="21"/>
      <c r="AO181" s="3"/>
      <c r="AP181" s="21"/>
      <c r="AQ181" s="2"/>
      <c r="AR181" s="21"/>
      <c r="AS181" s="3"/>
      <c r="AT181" s="21"/>
      <c r="AU181" s="3"/>
      <c r="AV181" s="21"/>
      <c r="AW181" s="3"/>
      <c r="AX181" s="21"/>
      <c r="AY181" s="2"/>
      <c r="AZ181" s="21"/>
      <c r="BA181" s="58">
        <v>7.0</v>
      </c>
      <c r="BB181" s="21"/>
      <c r="BC181" s="2"/>
      <c r="BD181" s="58">
        <v>7.0</v>
      </c>
      <c r="BE181" s="20"/>
      <c r="BF181" s="21">
        <v>7.0</v>
      </c>
      <c r="BG181" s="20"/>
      <c r="BH181" s="21"/>
      <c r="BI181" s="41"/>
      <c r="BJ181" s="20"/>
      <c r="BK181" s="21"/>
      <c r="BL181" s="20">
        <v>7.0</v>
      </c>
      <c r="BM181" s="21"/>
      <c r="BN181" s="20"/>
      <c r="BO181" s="21"/>
      <c r="BP181" s="20"/>
      <c r="BQ181" s="42"/>
      <c r="BR181" s="42">
        <f t="shared" si="7"/>
        <v>28</v>
      </c>
      <c r="BS181" s="13">
        <v>10.0</v>
      </c>
      <c r="BT181" s="35">
        <f t="shared" si="79"/>
        <v>10</v>
      </c>
      <c r="BU181" s="13">
        <v>4.0</v>
      </c>
      <c r="BV181" s="35" t="s">
        <v>167</v>
      </c>
      <c r="BW181" s="13">
        <v>10.0</v>
      </c>
      <c r="BX181" s="35">
        <v>4.0</v>
      </c>
      <c r="BY181" s="13">
        <f t="shared" si="92"/>
        <v>18</v>
      </c>
      <c r="BZ181" s="35">
        <f t="shared" si="93"/>
        <v>-14</v>
      </c>
      <c r="CA181" s="43">
        <f t="shared" si="94"/>
        <v>-53.669</v>
      </c>
    </row>
    <row r="182">
      <c r="A182" s="114" t="s">
        <v>1324</v>
      </c>
      <c r="B182" s="2"/>
      <c r="C182" s="3" t="s">
        <v>1325</v>
      </c>
      <c r="D182" s="12" t="s">
        <v>1206</v>
      </c>
      <c r="E182" s="12" t="s">
        <v>1326</v>
      </c>
      <c r="F182" s="3" t="s">
        <v>1325</v>
      </c>
      <c r="G182" s="2" t="s">
        <v>1327</v>
      </c>
      <c r="H182" s="2" t="s">
        <v>1328</v>
      </c>
      <c r="I182" s="87" t="s">
        <v>1329</v>
      </c>
      <c r="J182" s="3" t="s">
        <v>750</v>
      </c>
      <c r="K182" s="2" t="s">
        <v>1330</v>
      </c>
      <c r="L182" s="2" t="s">
        <v>1331</v>
      </c>
      <c r="M182" s="4" t="s">
        <v>287</v>
      </c>
      <c r="N182" s="28"/>
      <c r="O182" s="13" t="str">
        <f t="shared" si="14"/>
        <v>Henauer </v>
      </c>
      <c r="P182" s="13" t="s">
        <v>84</v>
      </c>
      <c r="Q182" s="29">
        <v>20.9</v>
      </c>
      <c r="R182" s="71"/>
      <c r="S182" s="31">
        <f t="shared" si="71"/>
        <v>22.99</v>
      </c>
      <c r="T182" s="71">
        <f t="shared" si="39"/>
        <v>23.56475</v>
      </c>
      <c r="U182" s="49">
        <f t="shared" si="40"/>
        <v>23.56475</v>
      </c>
      <c r="V182" s="49">
        <v>24.2</v>
      </c>
      <c r="W182" s="49">
        <f t="shared" si="99"/>
        <v>-0.63525</v>
      </c>
      <c r="X182" s="90" t="s">
        <v>1332</v>
      </c>
      <c r="Y182" s="13" t="s">
        <v>1333</v>
      </c>
      <c r="Z182" s="34" t="str">
        <f>CONCATENATE('Alle Produkte - Gesamtsortiment'!A182, " ", 'Alle Produkte - Gesamtsortiment'!C182)</f>
        <v>N30 Kaffee Irlanda Créma Bohnen</v>
      </c>
      <c r="AA182" s="35" t="s">
        <v>86</v>
      </c>
      <c r="AB182" s="12" t="s">
        <v>1334</v>
      </c>
      <c r="AC182" s="26" t="str">
        <f t="shared" si="16"/>
        <v>https://webshop.quartier-depot.ch/wp-content/uploads/quartier-produkt-178.png</v>
      </c>
      <c r="AD182" s="13" t="str">
        <f t="shared" si="17"/>
        <v>Kaffee Irlanda Créma Bohnen wird von Henauer (ZH) produziert und von Henauer geliefert. Es kommt aus Mexiko und trägt Demeter Zertifizierung</v>
      </c>
      <c r="AE182" s="54">
        <v>15.9</v>
      </c>
      <c r="AF182" s="54">
        <f t="shared" si="104"/>
        <v>7.66475</v>
      </c>
      <c r="AG182" s="55">
        <f t="shared" si="105"/>
        <v>1.482059748</v>
      </c>
      <c r="AH182" s="54">
        <v>32.95</v>
      </c>
      <c r="AI182" s="54">
        <f t="shared" ref="AI182:AI183" si="106">U182-AH182</f>
        <v>-9.38525</v>
      </c>
      <c r="AJ182" s="55">
        <f t="shared" ref="AJ182:AJ183" si="107">U182/AH182</f>
        <v>0.7151669196</v>
      </c>
      <c r="AK182" s="56"/>
      <c r="AL182" s="58">
        <v>10.0</v>
      </c>
      <c r="AM182" s="3"/>
      <c r="AN182" s="21"/>
      <c r="AO182" s="3"/>
      <c r="AP182" s="21"/>
      <c r="AQ182" s="3"/>
      <c r="AR182" s="21"/>
      <c r="AS182" s="65"/>
      <c r="AT182" s="58">
        <v>10.0</v>
      </c>
      <c r="AU182" s="3"/>
      <c r="AV182" s="21"/>
      <c r="AW182" s="3"/>
      <c r="AX182" s="21"/>
      <c r="AY182" s="3"/>
      <c r="AZ182" s="21"/>
      <c r="BA182" s="3"/>
      <c r="BB182" s="21"/>
      <c r="BC182" s="3"/>
      <c r="BD182" s="21"/>
      <c r="BE182" s="20"/>
      <c r="BF182" s="21"/>
      <c r="BG182" s="20"/>
      <c r="BH182" s="21"/>
      <c r="BI182" s="131">
        <v>5.0</v>
      </c>
      <c r="BJ182" s="20"/>
      <c r="BK182" s="21"/>
      <c r="BL182" s="20"/>
      <c r="BM182" s="21"/>
      <c r="BN182" s="20"/>
      <c r="BO182" s="21"/>
      <c r="BP182" s="20"/>
      <c r="BQ182" s="42"/>
      <c r="BR182" s="42">
        <f t="shared" si="7"/>
        <v>25</v>
      </c>
      <c r="BS182" s="13">
        <v>15.0</v>
      </c>
      <c r="BT182" s="35">
        <f t="shared" si="79"/>
        <v>15</v>
      </c>
      <c r="BU182" s="13">
        <v>6.0</v>
      </c>
      <c r="BV182" s="35" t="s">
        <v>167</v>
      </c>
      <c r="BW182" s="13">
        <v>10.0</v>
      </c>
      <c r="BX182" s="35">
        <v>9.0</v>
      </c>
      <c r="BY182" s="13">
        <f t="shared" si="92"/>
        <v>15</v>
      </c>
      <c r="BZ182" s="35">
        <f t="shared" si="93"/>
        <v>-6</v>
      </c>
      <c r="CA182" s="43">
        <f t="shared" si="94"/>
        <v>-141.3885</v>
      </c>
    </row>
    <row r="183">
      <c r="A183" s="114" t="s">
        <v>1335</v>
      </c>
      <c r="B183" s="2"/>
      <c r="C183" s="2" t="s">
        <v>1336</v>
      </c>
      <c r="D183" s="12" t="s">
        <v>1206</v>
      </c>
      <c r="E183" s="12" t="s">
        <v>1326</v>
      </c>
      <c r="F183" s="3" t="s">
        <v>1337</v>
      </c>
      <c r="G183" s="2" t="s">
        <v>1327</v>
      </c>
      <c r="H183" s="2" t="s">
        <v>1328</v>
      </c>
      <c r="I183" s="87" t="s">
        <v>1329</v>
      </c>
      <c r="J183" s="3" t="s">
        <v>750</v>
      </c>
      <c r="K183" s="2" t="s">
        <v>1330</v>
      </c>
      <c r="L183" s="2" t="s">
        <v>1331</v>
      </c>
      <c r="M183" s="4" t="s">
        <v>287</v>
      </c>
      <c r="N183" s="28"/>
      <c r="O183" s="13" t="str">
        <f t="shared" si="14"/>
        <v>Henauer </v>
      </c>
      <c r="P183" s="13" t="s">
        <v>84</v>
      </c>
      <c r="Q183" s="29">
        <v>20.9</v>
      </c>
      <c r="R183" s="71"/>
      <c r="S183" s="31">
        <f t="shared" si="71"/>
        <v>22.99</v>
      </c>
      <c r="T183" s="71">
        <f t="shared" si="39"/>
        <v>23.56475</v>
      </c>
      <c r="U183" s="49">
        <f t="shared" si="40"/>
        <v>23.56475</v>
      </c>
      <c r="V183" s="9">
        <v>24.2</v>
      </c>
      <c r="W183" s="9">
        <f t="shared" si="99"/>
        <v>-0.63525</v>
      </c>
      <c r="X183" s="90" t="s">
        <v>1267</v>
      </c>
      <c r="Y183" s="13" t="s">
        <v>1338</v>
      </c>
      <c r="Z183" s="34" t="str">
        <f>CONCATENATE('Alle Produkte - Gesamtsortiment'!A183, " ", 'Alle Produkte - Gesamtsortiment'!C183)</f>
        <v>N31 Kaffee Irlanda Espresso Bohnen</v>
      </c>
      <c r="AA183" s="35" t="s">
        <v>86</v>
      </c>
      <c r="AB183" s="12" t="s">
        <v>1339</v>
      </c>
      <c r="AC183" s="26" t="str">
        <f t="shared" si="16"/>
        <v>https://webshop.quartier-depot.ch/wp-content/uploads/quartier-produkt-179.png</v>
      </c>
      <c r="AD183" s="13" t="str">
        <f t="shared" si="17"/>
        <v>Kaffee Irlanda Espresso Bohnen wird von Henauer (ZH) produziert und von Henauer geliefert. Es kommt aus Mexiko und trägt Demeter Zertifizierung</v>
      </c>
      <c r="AE183" s="36"/>
      <c r="AF183" s="67"/>
      <c r="AG183" s="55"/>
      <c r="AH183" s="36">
        <v>32.95</v>
      </c>
      <c r="AI183" s="54">
        <f t="shared" si="106"/>
        <v>-9.38525</v>
      </c>
      <c r="AJ183" s="55">
        <f t="shared" si="107"/>
        <v>0.7151669196</v>
      </c>
      <c r="AK183" s="56"/>
      <c r="AL183" s="58">
        <v>12.0</v>
      </c>
      <c r="AM183" s="3"/>
      <c r="AN183" s="21"/>
      <c r="AO183" s="3"/>
      <c r="AP183" s="21"/>
      <c r="AQ183" s="3"/>
      <c r="AR183" s="21"/>
      <c r="AS183" s="65"/>
      <c r="AT183" s="58">
        <v>10.0</v>
      </c>
      <c r="AU183" s="3"/>
      <c r="AV183" s="21"/>
      <c r="AW183" s="3"/>
      <c r="AX183" s="21"/>
      <c r="AY183" s="3"/>
      <c r="AZ183" s="21"/>
      <c r="BA183" s="3"/>
      <c r="BB183" s="21"/>
      <c r="BC183" s="3"/>
      <c r="BD183" s="21"/>
      <c r="BE183" s="20"/>
      <c r="BF183" s="21"/>
      <c r="BG183" s="20"/>
      <c r="BH183" s="21"/>
      <c r="BI183" s="131">
        <v>10.0</v>
      </c>
      <c r="BJ183" s="20"/>
      <c r="BK183" s="21"/>
      <c r="BL183" s="20"/>
      <c r="BM183" s="21"/>
      <c r="BN183" s="20"/>
      <c r="BO183" s="21"/>
      <c r="BP183" s="20"/>
      <c r="BQ183" s="42"/>
      <c r="BR183" s="42">
        <f t="shared" si="7"/>
        <v>32</v>
      </c>
      <c r="BS183" s="13">
        <v>23.0</v>
      </c>
      <c r="BT183" s="35">
        <f t="shared" si="79"/>
        <v>23</v>
      </c>
      <c r="BU183" s="13">
        <v>6.0</v>
      </c>
      <c r="BV183" s="35" t="s">
        <v>167</v>
      </c>
      <c r="BW183" s="13">
        <f>13+3</f>
        <v>16</v>
      </c>
      <c r="BX183" s="35">
        <v>5.0</v>
      </c>
      <c r="BY183" s="13">
        <f t="shared" si="92"/>
        <v>16</v>
      </c>
      <c r="BZ183" s="35">
        <f t="shared" si="93"/>
        <v>-11</v>
      </c>
      <c r="CA183" s="43">
        <f t="shared" si="94"/>
        <v>-259.21225</v>
      </c>
    </row>
    <row r="184">
      <c r="A184" s="1" t="s">
        <v>1340</v>
      </c>
      <c r="B184" s="2"/>
      <c r="C184" s="2" t="s">
        <v>1341</v>
      </c>
      <c r="D184" s="12" t="s">
        <v>1206</v>
      </c>
      <c r="E184" s="12" t="s">
        <v>1326</v>
      </c>
      <c r="F184" s="2" t="s">
        <v>1341</v>
      </c>
      <c r="G184" s="2" t="s">
        <v>1342</v>
      </c>
      <c r="H184" s="3" t="s">
        <v>1343</v>
      </c>
      <c r="I184" s="87" t="s">
        <v>1344</v>
      </c>
      <c r="J184" s="3" t="s">
        <v>750</v>
      </c>
      <c r="K184" s="2" t="s">
        <v>1345</v>
      </c>
      <c r="L184" s="2" t="s">
        <v>1345</v>
      </c>
      <c r="M184" s="12" t="s">
        <v>164</v>
      </c>
      <c r="N184" s="28">
        <v>1.0</v>
      </c>
      <c r="O184" s="13" t="str">
        <f t="shared" si="14"/>
        <v>Boris mit Velo 1</v>
      </c>
      <c r="P184" s="13" t="s">
        <v>84</v>
      </c>
      <c r="Q184" s="111">
        <v>19.2</v>
      </c>
      <c r="R184" s="71"/>
      <c r="S184" s="71">
        <f t="shared" si="71"/>
        <v>21.12</v>
      </c>
      <c r="T184" s="71">
        <f t="shared" si="39"/>
        <v>21.648</v>
      </c>
      <c r="U184" s="49">
        <f t="shared" si="40"/>
        <v>21.648</v>
      </c>
      <c r="V184" s="9"/>
      <c r="W184" s="9"/>
      <c r="X184" s="90"/>
      <c r="Y184" s="13" t="s">
        <v>1346</v>
      </c>
      <c r="Z184" s="34" t="str">
        <f>CONCATENATE('Alle Produkte - Gesamtsortiment'!A184, " ", 'Alle Produkte - Gesamtsortiment'!C184)</f>
        <v>N32 Kaffee Antigua Queen</v>
      </c>
      <c r="AA184" s="35" t="s">
        <v>86</v>
      </c>
      <c r="AB184" s="12" t="s">
        <v>1347</v>
      </c>
      <c r="AC184" s="26" t="str">
        <f t="shared" si="16"/>
        <v>https://webshop.quartier-depot.ch/wp-content/uploads/quartier-produkt-180.png</v>
      </c>
      <c r="AD184" s="13" t="str">
        <f t="shared" si="17"/>
        <v>Kaffee Antigua Queen wird von Kaffeepur produziert und von Boris mit Velo geliefert. Es kommt aus Antigua/Guatemala und trägt keine Zertifizierung</v>
      </c>
      <c r="AE184" s="54"/>
      <c r="AF184" s="54"/>
      <c r="AG184" s="55"/>
      <c r="AH184" s="54"/>
      <c r="AI184" s="54"/>
      <c r="AJ184" s="55"/>
      <c r="AK184" s="56"/>
      <c r="AL184" s="21"/>
      <c r="AM184" s="89"/>
      <c r="AN184" s="21"/>
      <c r="AO184" s="89"/>
      <c r="AP184" s="21"/>
      <c r="AQ184" s="89"/>
      <c r="AR184" s="21"/>
      <c r="AS184" s="89"/>
      <c r="AT184" s="21"/>
      <c r="AU184" s="89"/>
      <c r="AV184" s="21">
        <v>5.0</v>
      </c>
      <c r="AW184" s="89"/>
      <c r="AX184" s="21"/>
      <c r="AY184" s="89"/>
      <c r="AZ184" s="21"/>
      <c r="BA184" s="89"/>
      <c r="BB184" s="21"/>
      <c r="BC184" s="89">
        <v>5.0</v>
      </c>
      <c r="BD184" s="21"/>
      <c r="BE184" s="20"/>
      <c r="BF184" s="21"/>
      <c r="BG184" s="20"/>
      <c r="BH184" s="21"/>
      <c r="BI184" s="41"/>
      <c r="BJ184" s="20"/>
      <c r="BK184" s="21"/>
      <c r="BL184" s="20"/>
      <c r="BM184" s="21"/>
      <c r="BN184" s="20"/>
      <c r="BO184" s="21"/>
      <c r="BP184" s="20"/>
      <c r="BQ184" s="42"/>
      <c r="BR184" s="42">
        <f t="shared" si="7"/>
        <v>10</v>
      </c>
      <c r="BS184" s="13">
        <v>0.0</v>
      </c>
      <c r="BT184" s="35">
        <f t="shared" si="79"/>
        <v>0</v>
      </c>
      <c r="BU184" s="13">
        <v>2.0</v>
      </c>
      <c r="BV184" s="35" t="s">
        <v>167</v>
      </c>
      <c r="BW184" s="13">
        <f>3+5</f>
        <v>8</v>
      </c>
      <c r="BX184" s="35">
        <v>3.0</v>
      </c>
      <c r="BY184" s="13">
        <f t="shared" si="92"/>
        <v>2</v>
      </c>
      <c r="BZ184" s="35">
        <f t="shared" si="93"/>
        <v>1</v>
      </c>
      <c r="CA184" s="43">
        <f t="shared" si="94"/>
        <v>21.648</v>
      </c>
    </row>
    <row r="185">
      <c r="A185" s="1" t="s">
        <v>1348</v>
      </c>
      <c r="B185" s="2"/>
      <c r="C185" s="2" t="s">
        <v>1349</v>
      </c>
      <c r="D185" s="12" t="s">
        <v>1206</v>
      </c>
      <c r="E185" s="12" t="s">
        <v>1326</v>
      </c>
      <c r="F185" s="2" t="s">
        <v>1349</v>
      </c>
      <c r="G185" s="2" t="s">
        <v>1342</v>
      </c>
      <c r="H185" s="3" t="s">
        <v>1343</v>
      </c>
      <c r="I185" s="87" t="s">
        <v>1350</v>
      </c>
      <c r="J185" s="3" t="s">
        <v>750</v>
      </c>
      <c r="K185" s="2" t="s">
        <v>1351</v>
      </c>
      <c r="L185" s="2" t="s">
        <v>1351</v>
      </c>
      <c r="M185" s="12" t="s">
        <v>164</v>
      </c>
      <c r="N185" s="28">
        <v>2.0</v>
      </c>
      <c r="O185" s="13" t="str">
        <f t="shared" si="14"/>
        <v>Boris mit Velo 2</v>
      </c>
      <c r="P185" s="13" t="s">
        <v>84</v>
      </c>
      <c r="Q185" s="111">
        <v>23.2</v>
      </c>
      <c r="R185" s="71"/>
      <c r="S185" s="71">
        <f t="shared" si="71"/>
        <v>25.52</v>
      </c>
      <c r="T185" s="71">
        <f t="shared" si="39"/>
        <v>26.158</v>
      </c>
      <c r="U185" s="49">
        <f t="shared" si="40"/>
        <v>26.158</v>
      </c>
      <c r="V185" s="9"/>
      <c r="W185" s="9"/>
      <c r="X185" s="90"/>
      <c r="Y185" s="13" t="s">
        <v>1352</v>
      </c>
      <c r="Z185" s="34" t="str">
        <f>CONCATENATE('Alle Produkte - Gesamtsortiment'!A185, " ", 'Alle Produkte - Gesamtsortiment'!C185)</f>
        <v>N33 Kaffee Bonga Bonga</v>
      </c>
      <c r="AA185" s="35" t="s">
        <v>86</v>
      </c>
      <c r="AB185" s="12" t="s">
        <v>1353</v>
      </c>
      <c r="AC185" s="26" t="str">
        <f t="shared" si="16"/>
        <v>https://webshop.quartier-depot.ch/wp-content/uploads/quartier-produkt-181.png</v>
      </c>
      <c r="AD185" s="13" t="str">
        <f t="shared" si="17"/>
        <v>Kaffee Bonga Bonga wird von Kaffeepur produziert und von Boris mit Velo geliefert. Es kommt aus Aethiopien und trägt keine Zertifizierung</v>
      </c>
      <c r="AE185" s="54"/>
      <c r="AF185" s="54"/>
      <c r="AG185" s="55"/>
      <c r="AH185" s="54"/>
      <c r="AI185" s="54"/>
      <c r="AJ185" s="55"/>
      <c r="AK185" s="56"/>
      <c r="AL185" s="21"/>
      <c r="AM185" s="89"/>
      <c r="AN185" s="21"/>
      <c r="AO185" s="89"/>
      <c r="AP185" s="21"/>
      <c r="AQ185" s="89"/>
      <c r="AR185" s="21"/>
      <c r="AS185" s="89"/>
      <c r="AT185" s="21"/>
      <c r="AU185" s="89"/>
      <c r="AV185" s="21">
        <v>5.0</v>
      </c>
      <c r="AW185" s="89"/>
      <c r="AX185" s="21"/>
      <c r="AY185" s="89"/>
      <c r="AZ185" s="21"/>
      <c r="BA185" s="89"/>
      <c r="BB185" s="21"/>
      <c r="BC185" s="89">
        <v>5.0</v>
      </c>
      <c r="BD185" s="21"/>
      <c r="BE185" s="20"/>
      <c r="BF185" s="21"/>
      <c r="BG185" s="20"/>
      <c r="BH185" s="21"/>
      <c r="BI185" s="41"/>
      <c r="BJ185" s="20"/>
      <c r="BK185" s="21"/>
      <c r="BL185" s="20"/>
      <c r="BM185" s="21"/>
      <c r="BN185" s="20"/>
      <c r="BO185" s="21"/>
      <c r="BP185" s="20"/>
      <c r="BQ185" s="42"/>
      <c r="BR185" s="42">
        <f t="shared" si="7"/>
        <v>10</v>
      </c>
      <c r="BS185" s="13">
        <v>0.0</v>
      </c>
      <c r="BT185" s="35">
        <f t="shared" si="79"/>
        <v>0</v>
      </c>
      <c r="BU185" s="13">
        <v>2.0</v>
      </c>
      <c r="BV185" s="35" t="s">
        <v>167</v>
      </c>
      <c r="BW185" s="13">
        <f>4+1</f>
        <v>5</v>
      </c>
      <c r="BX185" s="35">
        <v>5.0</v>
      </c>
      <c r="BY185" s="13">
        <f t="shared" si="92"/>
        <v>5</v>
      </c>
      <c r="BZ185" s="35">
        <f t="shared" si="93"/>
        <v>0</v>
      </c>
      <c r="CA185" s="43">
        <f t="shared" si="94"/>
        <v>0</v>
      </c>
    </row>
    <row r="186">
      <c r="A186" s="1" t="s">
        <v>1354</v>
      </c>
      <c r="B186" s="2"/>
      <c r="C186" s="2" t="s">
        <v>1355</v>
      </c>
      <c r="D186" s="12" t="s">
        <v>1206</v>
      </c>
      <c r="E186" s="12" t="s">
        <v>1326</v>
      </c>
      <c r="F186" s="2" t="s">
        <v>1355</v>
      </c>
      <c r="G186" s="2" t="s">
        <v>1342</v>
      </c>
      <c r="H186" s="3" t="s">
        <v>1343</v>
      </c>
      <c r="I186" s="87" t="s">
        <v>1356</v>
      </c>
      <c r="J186" s="3" t="s">
        <v>750</v>
      </c>
      <c r="K186" s="2" t="s">
        <v>1351</v>
      </c>
      <c r="L186" s="2" t="s">
        <v>1351</v>
      </c>
      <c r="M186" s="12" t="s">
        <v>164</v>
      </c>
      <c r="N186" s="28">
        <v>3.0</v>
      </c>
      <c r="O186" s="13" t="str">
        <f t="shared" si="14"/>
        <v>Boris mit Velo 3</v>
      </c>
      <c r="P186" s="13" t="s">
        <v>84</v>
      </c>
      <c r="Q186" s="29">
        <v>20.8</v>
      </c>
      <c r="R186" s="71"/>
      <c r="S186" s="71">
        <f t="shared" si="71"/>
        <v>22.88</v>
      </c>
      <c r="T186" s="71">
        <f t="shared" si="39"/>
        <v>23.452</v>
      </c>
      <c r="U186" s="49">
        <f t="shared" si="40"/>
        <v>23.452</v>
      </c>
      <c r="V186" s="9"/>
      <c r="W186" s="9"/>
      <c r="X186" s="90"/>
      <c r="Y186" s="13" t="s">
        <v>1357</v>
      </c>
      <c r="Z186" s="34" t="str">
        <f>CONCATENATE('Alle Produkte - Gesamtsortiment'!A186, " ", 'Alle Produkte - Gesamtsortiment'!C186)</f>
        <v>N34 Kaffee Buna Harrari</v>
      </c>
      <c r="AA186" s="35" t="s">
        <v>86</v>
      </c>
      <c r="AB186" s="12" t="s">
        <v>1358</v>
      </c>
      <c r="AC186" s="26" t="str">
        <f t="shared" si="16"/>
        <v>https://webshop.quartier-depot.ch/wp-content/uploads/quartier-produkt-182.png</v>
      </c>
      <c r="AD186" s="13" t="str">
        <f t="shared" si="17"/>
        <v>Kaffee Buna Harrari wird von Kaffeepur produziert und von Boris mit Velo geliefert. Es kommt aus Aethiopien und trägt keine Zertifizierung</v>
      </c>
      <c r="AE186" s="54"/>
      <c r="AF186" s="54"/>
      <c r="AG186" s="55"/>
      <c r="AH186" s="54"/>
      <c r="AI186" s="54"/>
      <c r="AJ186" s="55"/>
      <c r="AK186" s="56"/>
      <c r="AL186" s="21"/>
      <c r="AM186" s="89"/>
      <c r="AN186" s="21"/>
      <c r="AO186" s="89"/>
      <c r="AP186" s="21"/>
      <c r="AQ186" s="89"/>
      <c r="AR186" s="21"/>
      <c r="AS186" s="89"/>
      <c r="AT186" s="21"/>
      <c r="AU186" s="89"/>
      <c r="AV186" s="21"/>
      <c r="AW186" s="89"/>
      <c r="AX186" s="21">
        <v>5.0</v>
      </c>
      <c r="AY186" s="89"/>
      <c r="AZ186" s="21"/>
      <c r="BA186" s="89"/>
      <c r="BB186" s="21"/>
      <c r="BC186" s="89"/>
      <c r="BD186" s="21"/>
      <c r="BE186" s="20"/>
      <c r="BF186" s="21"/>
      <c r="BG186" s="20"/>
      <c r="BH186" s="21"/>
      <c r="BI186" s="41"/>
      <c r="BJ186" s="20"/>
      <c r="BK186" s="21"/>
      <c r="BL186" s="20"/>
      <c r="BM186" s="21"/>
      <c r="BN186" s="20"/>
      <c r="BO186" s="21"/>
      <c r="BP186" s="20"/>
      <c r="BQ186" s="42"/>
      <c r="BR186" s="42">
        <f t="shared" si="7"/>
        <v>5</v>
      </c>
      <c r="BS186" s="13">
        <v>0.0</v>
      </c>
      <c r="BT186" s="35">
        <f t="shared" si="79"/>
        <v>0</v>
      </c>
      <c r="BU186" s="13">
        <v>2.0</v>
      </c>
      <c r="BV186" s="35" t="s">
        <v>167</v>
      </c>
      <c r="BW186" s="13">
        <v>5.0</v>
      </c>
      <c r="BX186" s="35">
        <v>0.0</v>
      </c>
      <c r="BY186" s="13">
        <f t="shared" si="92"/>
        <v>0</v>
      </c>
      <c r="BZ186" s="35">
        <f t="shared" si="93"/>
        <v>0</v>
      </c>
      <c r="CA186" s="43">
        <f t="shared" si="94"/>
        <v>0</v>
      </c>
    </row>
    <row r="187">
      <c r="A187" s="1" t="s">
        <v>1359</v>
      </c>
      <c r="B187" s="2"/>
      <c r="C187" s="2" t="s">
        <v>1360</v>
      </c>
      <c r="D187" s="12" t="s">
        <v>1206</v>
      </c>
      <c r="E187" s="12" t="s">
        <v>1326</v>
      </c>
      <c r="F187" s="2" t="s">
        <v>1360</v>
      </c>
      <c r="G187" s="2" t="s">
        <v>1342</v>
      </c>
      <c r="H187" s="3" t="s">
        <v>1343</v>
      </c>
      <c r="I187" s="87" t="s">
        <v>1361</v>
      </c>
      <c r="J187" s="3" t="s">
        <v>750</v>
      </c>
      <c r="K187" s="12" t="s">
        <v>1362</v>
      </c>
      <c r="L187" s="12" t="s">
        <v>1362</v>
      </c>
      <c r="M187" s="12" t="s">
        <v>164</v>
      </c>
      <c r="N187" s="28">
        <v>4.0</v>
      </c>
      <c r="O187" s="13" t="str">
        <f t="shared" si="14"/>
        <v>Boris mit Velo 4</v>
      </c>
      <c r="P187" s="13" t="s">
        <v>84</v>
      </c>
      <c r="Q187" s="111">
        <v>19.2</v>
      </c>
      <c r="R187" s="71"/>
      <c r="S187" s="71">
        <f t="shared" si="71"/>
        <v>21.12</v>
      </c>
      <c r="T187" s="71">
        <f t="shared" si="39"/>
        <v>21.648</v>
      </c>
      <c r="U187" s="49">
        <f t="shared" si="40"/>
        <v>21.648</v>
      </c>
      <c r="V187" s="9"/>
      <c r="W187" s="9"/>
      <c r="X187" s="90"/>
      <c r="Y187" s="13" t="s">
        <v>1363</v>
      </c>
      <c r="Z187" s="34" t="str">
        <f>CONCATENATE('Alle Produkte - Gesamtsortiment'!A187, " ", 'Alle Produkte - Gesamtsortiment'!C187)</f>
        <v>N35 Kaffee Gandhi Pur</v>
      </c>
      <c r="AA187" s="35" t="s">
        <v>86</v>
      </c>
      <c r="AB187" s="12" t="s">
        <v>1364</v>
      </c>
      <c r="AC187" s="26" t="str">
        <f t="shared" si="16"/>
        <v>https://webshop.quartier-depot.ch/wp-content/uploads/quartier-produkt-183.png</v>
      </c>
      <c r="AD187" s="13" t="str">
        <f t="shared" si="17"/>
        <v>Kaffee Gandhi Pur wird von Kaffeepur produziert und von Boris mit Velo geliefert. Es kommt aus Kerala/Indien und trägt keine Zertifizierung</v>
      </c>
      <c r="AE187" s="54"/>
      <c r="AF187" s="54"/>
      <c r="AG187" s="55"/>
      <c r="AH187" s="54"/>
      <c r="AI187" s="54"/>
      <c r="AJ187" s="55"/>
      <c r="AK187" s="56"/>
      <c r="AL187" s="21"/>
      <c r="AM187" s="89"/>
      <c r="AN187" s="21"/>
      <c r="AO187" s="89"/>
      <c r="AP187" s="21"/>
      <c r="AQ187" s="89"/>
      <c r="AR187" s="21"/>
      <c r="AS187" s="89"/>
      <c r="AT187" s="21"/>
      <c r="AU187" s="89"/>
      <c r="AV187" s="21"/>
      <c r="AW187" s="89"/>
      <c r="AX187" s="21">
        <v>5.0</v>
      </c>
      <c r="AY187" s="89"/>
      <c r="AZ187" s="21"/>
      <c r="BA187" s="89"/>
      <c r="BB187" s="21"/>
      <c r="BC187" s="89">
        <v>5.0</v>
      </c>
      <c r="BD187" s="21"/>
      <c r="BE187" s="20"/>
      <c r="BF187" s="21"/>
      <c r="BG187" s="20"/>
      <c r="BH187" s="21"/>
      <c r="BI187" s="41"/>
      <c r="BJ187" s="20"/>
      <c r="BK187" s="21"/>
      <c r="BL187" s="20"/>
      <c r="BM187" s="21"/>
      <c r="BN187" s="20"/>
      <c r="BO187" s="21"/>
      <c r="BP187" s="20"/>
      <c r="BQ187" s="42"/>
      <c r="BR187" s="42">
        <f t="shared" si="7"/>
        <v>10</v>
      </c>
      <c r="BS187" s="13">
        <v>1.0</v>
      </c>
      <c r="BT187" s="35">
        <f t="shared" si="79"/>
        <v>1</v>
      </c>
      <c r="BU187" s="13">
        <v>2.0</v>
      </c>
      <c r="BV187" s="35" t="s">
        <v>167</v>
      </c>
      <c r="BW187" s="13">
        <v>4.0</v>
      </c>
      <c r="BX187" s="35">
        <v>5.0</v>
      </c>
      <c r="BY187" s="13">
        <f t="shared" si="92"/>
        <v>6</v>
      </c>
      <c r="BZ187" s="35">
        <f t="shared" si="93"/>
        <v>-1</v>
      </c>
      <c r="CA187" s="43">
        <f t="shared" si="94"/>
        <v>-21.648</v>
      </c>
    </row>
    <row r="188">
      <c r="A188" s="1" t="s">
        <v>1365</v>
      </c>
      <c r="B188" s="2"/>
      <c r="C188" s="2" t="s">
        <v>1366</v>
      </c>
      <c r="D188" s="12" t="s">
        <v>1206</v>
      </c>
      <c r="E188" s="12" t="s">
        <v>1326</v>
      </c>
      <c r="F188" s="2" t="s">
        <v>1366</v>
      </c>
      <c r="G188" s="2" t="s">
        <v>1342</v>
      </c>
      <c r="H188" s="3" t="s">
        <v>1343</v>
      </c>
      <c r="I188" s="87" t="s">
        <v>1367</v>
      </c>
      <c r="J188" s="3" t="s">
        <v>750</v>
      </c>
      <c r="K188" s="2" t="s">
        <v>1368</v>
      </c>
      <c r="L188" s="2" t="s">
        <v>1368</v>
      </c>
      <c r="M188" s="12" t="s">
        <v>164</v>
      </c>
      <c r="N188" s="28">
        <v>5.0</v>
      </c>
      <c r="O188" s="13" t="str">
        <f t="shared" si="14"/>
        <v>Boris mit Velo 5</v>
      </c>
      <c r="P188" s="13" t="s">
        <v>84</v>
      </c>
      <c r="Q188" s="111">
        <v>19.2</v>
      </c>
      <c r="R188" s="71"/>
      <c r="S188" s="71">
        <f t="shared" si="71"/>
        <v>21.12</v>
      </c>
      <c r="T188" s="71">
        <f t="shared" si="39"/>
        <v>21.648</v>
      </c>
      <c r="U188" s="49">
        <f t="shared" si="40"/>
        <v>21.648</v>
      </c>
      <c r="V188" s="9"/>
      <c r="W188" s="9"/>
      <c r="X188" s="90"/>
      <c r="Y188" s="13" t="s">
        <v>1369</v>
      </c>
      <c r="Z188" s="34" t="str">
        <f>CONCATENATE('Alle Produkte - Gesamtsortiment'!A188, " ", 'Alle Produkte - Gesamtsortiment'!C188)</f>
        <v>N36 Kaffee La Bomba</v>
      </c>
      <c r="AA188" s="35" t="s">
        <v>86</v>
      </c>
      <c r="AB188" s="12" t="s">
        <v>1370</v>
      </c>
      <c r="AC188" s="26" t="str">
        <f t="shared" si="16"/>
        <v>https://webshop.quartier-depot.ch/wp-content/uploads/quartier-produkt-184.png</v>
      </c>
      <c r="AD188" s="13" t="str">
        <f t="shared" si="17"/>
        <v>Kaffee La Bomba wird von Kaffeepur produziert und von Boris mit Velo geliefert. Es kommt aus Mischung aus Afrika und trägt keine Zertifizierung</v>
      </c>
      <c r="AE188" s="54"/>
      <c r="AF188" s="54"/>
      <c r="AG188" s="55"/>
      <c r="AH188" s="54"/>
      <c r="AI188" s="54"/>
      <c r="AJ188" s="55"/>
      <c r="AK188" s="56"/>
      <c r="AL188" s="21"/>
      <c r="AM188" s="89"/>
      <c r="AN188" s="21"/>
      <c r="AO188" s="89"/>
      <c r="AP188" s="21"/>
      <c r="AQ188" s="89"/>
      <c r="AR188" s="21"/>
      <c r="AS188" s="89"/>
      <c r="AT188" s="21"/>
      <c r="AU188" s="89"/>
      <c r="AV188" s="21"/>
      <c r="AW188" s="89"/>
      <c r="AX188" s="21">
        <v>5.0</v>
      </c>
      <c r="AY188" s="89"/>
      <c r="AZ188" s="21"/>
      <c r="BA188" s="89"/>
      <c r="BB188" s="21"/>
      <c r="BC188" s="89">
        <v>5.0</v>
      </c>
      <c r="BD188" s="21"/>
      <c r="BE188" s="20"/>
      <c r="BF188" s="21"/>
      <c r="BG188" s="20"/>
      <c r="BH188" s="21"/>
      <c r="BI188" s="41"/>
      <c r="BJ188" s="20"/>
      <c r="BK188" s="21">
        <v>5.0</v>
      </c>
      <c r="BL188" s="20"/>
      <c r="BM188" s="21"/>
      <c r="BN188" s="20"/>
      <c r="BO188" s="21"/>
      <c r="BP188" s="20"/>
      <c r="BQ188" s="42"/>
      <c r="BR188" s="42">
        <f t="shared" si="7"/>
        <v>15</v>
      </c>
      <c r="BS188" s="63" t="s">
        <v>541</v>
      </c>
      <c r="BT188" s="35">
        <f t="shared" si="79"/>
        <v>-2</v>
      </c>
      <c r="BU188" s="13">
        <v>2.0</v>
      </c>
      <c r="BV188" s="35" t="s">
        <v>167</v>
      </c>
      <c r="BW188" s="13">
        <v>10.0</v>
      </c>
      <c r="BX188" s="35">
        <v>0.0</v>
      </c>
      <c r="BY188" s="13">
        <f t="shared" si="92"/>
        <v>5</v>
      </c>
      <c r="BZ188" s="35">
        <f t="shared" si="93"/>
        <v>-5</v>
      </c>
      <c r="CA188" s="43">
        <f t="shared" si="94"/>
        <v>-108.24</v>
      </c>
    </row>
    <row r="189">
      <c r="A189" s="1" t="s">
        <v>1365</v>
      </c>
      <c r="B189" s="2"/>
      <c r="C189" s="2" t="s">
        <v>1371</v>
      </c>
      <c r="D189" s="12" t="s">
        <v>1206</v>
      </c>
      <c r="E189" s="12" t="s">
        <v>1326</v>
      </c>
      <c r="F189" s="2" t="s">
        <v>1371</v>
      </c>
      <c r="G189" s="2" t="s">
        <v>1342</v>
      </c>
      <c r="H189" s="3" t="s">
        <v>1343</v>
      </c>
      <c r="I189" s="87" t="s">
        <v>1372</v>
      </c>
      <c r="J189" s="3" t="s">
        <v>750</v>
      </c>
      <c r="K189" s="2" t="s">
        <v>1373</v>
      </c>
      <c r="L189" s="2" t="s">
        <v>1373</v>
      </c>
      <c r="M189" s="12" t="s">
        <v>164</v>
      </c>
      <c r="N189" s="28">
        <v>6.0</v>
      </c>
      <c r="O189" s="13" t="str">
        <f t="shared" si="14"/>
        <v>Boris mit Velo 6</v>
      </c>
      <c r="P189" s="13" t="s">
        <v>84</v>
      </c>
      <c r="Q189" s="111">
        <v>19.2</v>
      </c>
      <c r="R189" s="71"/>
      <c r="S189" s="71">
        <f t="shared" si="71"/>
        <v>21.12</v>
      </c>
      <c r="T189" s="71">
        <f t="shared" si="39"/>
        <v>21.648</v>
      </c>
      <c r="U189" s="49">
        <f t="shared" si="40"/>
        <v>21.648</v>
      </c>
      <c r="V189" s="9"/>
      <c r="W189" s="9"/>
      <c r="X189" s="90"/>
      <c r="Y189" s="13" t="s">
        <v>1374</v>
      </c>
      <c r="Z189" s="34" t="str">
        <f>CONCATENATE('Alle Produkte - Gesamtsortiment'!A189, " ", 'Alle Produkte - Gesamtsortiment'!C189)</f>
        <v>N36 Kaffee Togo Pogo</v>
      </c>
      <c r="AA189" s="35" t="s">
        <v>86</v>
      </c>
      <c r="AB189" s="12" t="s">
        <v>1375</v>
      </c>
      <c r="AC189" s="26" t="str">
        <f t="shared" si="16"/>
        <v>https://webshop.quartier-depot.ch/wp-content/uploads/quartier-produkt-185.png</v>
      </c>
      <c r="AD189" s="13" t="str">
        <f t="shared" si="17"/>
        <v>Kaffee Togo Pogo wird von Kaffeepur produziert und von Boris mit Velo geliefert. Es kommt aus Togo und trägt keine Zertifizierung</v>
      </c>
      <c r="AE189" s="54"/>
      <c r="AF189" s="54"/>
      <c r="AG189" s="55"/>
      <c r="AH189" s="54"/>
      <c r="AI189" s="54"/>
      <c r="AJ189" s="55"/>
      <c r="AK189" s="56"/>
      <c r="AL189" s="21"/>
      <c r="AM189" s="89"/>
      <c r="AN189" s="21"/>
      <c r="AO189" s="89"/>
      <c r="AP189" s="21"/>
      <c r="AQ189" s="89"/>
      <c r="AR189" s="21"/>
      <c r="AS189" s="89"/>
      <c r="AT189" s="21"/>
      <c r="AU189" s="89"/>
      <c r="AV189" s="21"/>
      <c r="AW189" s="89"/>
      <c r="AX189" s="21">
        <v>5.0</v>
      </c>
      <c r="AY189" s="89"/>
      <c r="AZ189" s="21"/>
      <c r="BA189" s="89"/>
      <c r="BB189" s="21"/>
      <c r="BC189" s="89">
        <v>5.0</v>
      </c>
      <c r="BD189" s="21"/>
      <c r="BE189" s="20"/>
      <c r="BF189" s="21"/>
      <c r="BG189" s="20"/>
      <c r="BH189" s="21"/>
      <c r="BI189" s="41"/>
      <c r="BJ189" s="20"/>
      <c r="BK189" s="21">
        <v>5.0</v>
      </c>
      <c r="BL189" s="20"/>
      <c r="BM189" s="21"/>
      <c r="BN189" s="20"/>
      <c r="BO189" s="21"/>
      <c r="BP189" s="20"/>
      <c r="BQ189" s="42"/>
      <c r="BR189" s="42">
        <f t="shared" si="7"/>
        <v>15</v>
      </c>
      <c r="BS189" s="13">
        <v>0.0</v>
      </c>
      <c r="BT189" s="35">
        <f t="shared" si="79"/>
        <v>0</v>
      </c>
      <c r="BU189" s="13">
        <v>2.0</v>
      </c>
      <c r="BV189" s="35" t="s">
        <v>167</v>
      </c>
      <c r="BW189" s="13">
        <v>10.0</v>
      </c>
      <c r="BX189" s="35">
        <v>0.0</v>
      </c>
      <c r="BY189" s="13">
        <f t="shared" si="92"/>
        <v>5</v>
      </c>
      <c r="BZ189" s="35">
        <f t="shared" si="93"/>
        <v>-5</v>
      </c>
      <c r="CA189" s="43">
        <f t="shared" si="94"/>
        <v>-108.24</v>
      </c>
    </row>
    <row r="190">
      <c r="A190" s="1" t="s">
        <v>1376</v>
      </c>
      <c r="B190" s="2"/>
      <c r="C190" s="2" t="s">
        <v>1377</v>
      </c>
      <c r="D190" s="12" t="s">
        <v>1206</v>
      </c>
      <c r="E190" s="12" t="s">
        <v>1326</v>
      </c>
      <c r="F190" s="2" t="s">
        <v>1377</v>
      </c>
      <c r="G190" s="2" t="s">
        <v>1342</v>
      </c>
      <c r="H190" s="3" t="s">
        <v>1343</v>
      </c>
      <c r="I190" s="87" t="s">
        <v>1378</v>
      </c>
      <c r="J190" s="3" t="s">
        <v>750</v>
      </c>
      <c r="K190" s="2" t="s">
        <v>1379</v>
      </c>
      <c r="L190" s="109" t="s">
        <v>1379</v>
      </c>
      <c r="M190" s="12" t="s">
        <v>164</v>
      </c>
      <c r="N190" s="28">
        <v>7.0</v>
      </c>
      <c r="O190" s="13" t="str">
        <f t="shared" si="14"/>
        <v>Boris mit Velo 7</v>
      </c>
      <c r="P190" s="13" t="s">
        <v>84</v>
      </c>
      <c r="Q190" s="111">
        <v>19.2</v>
      </c>
      <c r="R190" s="71"/>
      <c r="S190" s="71">
        <f t="shared" si="71"/>
        <v>21.12</v>
      </c>
      <c r="T190" s="71">
        <f t="shared" si="39"/>
        <v>21.648</v>
      </c>
      <c r="U190" s="49">
        <f t="shared" si="40"/>
        <v>21.648</v>
      </c>
      <c r="V190" s="9"/>
      <c r="W190" s="9"/>
      <c r="X190" s="90"/>
      <c r="Y190" s="13" t="s">
        <v>1380</v>
      </c>
      <c r="Z190" s="34" t="str">
        <f>CONCATENATE('Alle Produkte - Gesamtsortiment'!A190, " ", 'Alle Produkte - Gesamtsortiment'!C190)</f>
        <v>N37 Kaffee Samba Do Brasil</v>
      </c>
      <c r="AA190" s="35" t="s">
        <v>86</v>
      </c>
      <c r="AB190" s="12" t="s">
        <v>1381</v>
      </c>
      <c r="AC190" s="26" t="str">
        <f t="shared" si="16"/>
        <v>https://webshop.quartier-depot.ch/wp-content/uploads/quartier-produkt-186.png</v>
      </c>
      <c r="AD190" s="13" t="str">
        <f t="shared" si="17"/>
        <v>Kaffee Samba Do Brasil wird von Kaffeepur produziert und von Boris mit Velo geliefert. Es kommt aus Minas Gerais, Brasilien und trägt keine Zertifizierung</v>
      </c>
      <c r="AE190" s="54"/>
      <c r="AF190" s="54"/>
      <c r="AG190" s="55"/>
      <c r="AH190" s="54"/>
      <c r="AI190" s="54"/>
      <c r="AJ190" s="55"/>
      <c r="AK190" s="56"/>
      <c r="AL190" s="21"/>
      <c r="AM190" s="89"/>
      <c r="AN190" s="21"/>
      <c r="AO190" s="89"/>
      <c r="AP190" s="21"/>
      <c r="AQ190" s="89"/>
      <c r="AR190" s="21"/>
      <c r="AS190" s="89"/>
      <c r="AT190" s="21"/>
      <c r="AU190" s="89"/>
      <c r="AV190" s="21"/>
      <c r="AW190" s="89"/>
      <c r="AX190" s="21">
        <v>5.0</v>
      </c>
      <c r="AY190" s="89"/>
      <c r="AZ190" s="21"/>
      <c r="BA190" s="89"/>
      <c r="BB190" s="21"/>
      <c r="BC190" s="89">
        <v>5.0</v>
      </c>
      <c r="BD190" s="21"/>
      <c r="BE190" s="20"/>
      <c r="BF190" s="21"/>
      <c r="BG190" s="20"/>
      <c r="BH190" s="21"/>
      <c r="BI190" s="41"/>
      <c r="BJ190" s="20"/>
      <c r="BK190" s="21">
        <v>5.0</v>
      </c>
      <c r="BL190" s="20"/>
      <c r="BM190" s="21"/>
      <c r="BN190" s="20"/>
      <c r="BO190" s="21"/>
      <c r="BP190" s="20"/>
      <c r="BQ190" s="42"/>
      <c r="BR190" s="42">
        <f t="shared" si="7"/>
        <v>15</v>
      </c>
      <c r="BS190" s="13">
        <v>0.0</v>
      </c>
      <c r="BT190" s="35">
        <f t="shared" si="79"/>
        <v>0</v>
      </c>
      <c r="BU190" s="13">
        <v>2.0</v>
      </c>
      <c r="BV190" s="35" t="s">
        <v>167</v>
      </c>
      <c r="BW190" s="13">
        <v>10.0</v>
      </c>
      <c r="BX190" s="35">
        <v>0.0</v>
      </c>
      <c r="BY190" s="13">
        <f t="shared" si="92"/>
        <v>5</v>
      </c>
      <c r="BZ190" s="35">
        <f t="shared" si="93"/>
        <v>-5</v>
      </c>
      <c r="CA190" s="43">
        <f t="shared" si="94"/>
        <v>-108.24</v>
      </c>
    </row>
    <row r="191">
      <c r="A191" s="1" t="s">
        <v>1382</v>
      </c>
      <c r="B191" s="2"/>
      <c r="C191" s="2" t="s">
        <v>1383</v>
      </c>
      <c r="D191" s="12" t="s">
        <v>1206</v>
      </c>
      <c r="E191" s="12" t="s">
        <v>1326</v>
      </c>
      <c r="F191" s="2" t="s">
        <v>1383</v>
      </c>
      <c r="G191" s="2" t="s">
        <v>1342</v>
      </c>
      <c r="H191" s="3" t="s">
        <v>1343</v>
      </c>
      <c r="I191" s="87" t="s">
        <v>1384</v>
      </c>
      <c r="J191" s="3" t="s">
        <v>750</v>
      </c>
      <c r="K191" s="2" t="s">
        <v>1385</v>
      </c>
      <c r="L191" s="2" t="s">
        <v>1385</v>
      </c>
      <c r="M191" s="12" t="s">
        <v>164</v>
      </c>
      <c r="N191" s="28">
        <v>8.0</v>
      </c>
      <c r="O191" s="13" t="str">
        <f t="shared" si="14"/>
        <v>Boris mit Velo 8</v>
      </c>
      <c r="P191" s="13" t="s">
        <v>84</v>
      </c>
      <c r="Q191" s="111">
        <v>19.2</v>
      </c>
      <c r="R191" s="71"/>
      <c r="S191" s="71">
        <f t="shared" si="71"/>
        <v>21.12</v>
      </c>
      <c r="T191" s="71">
        <f t="shared" si="39"/>
        <v>21.648</v>
      </c>
      <c r="U191" s="49">
        <f t="shared" si="40"/>
        <v>21.648</v>
      </c>
      <c r="V191" s="9"/>
      <c r="W191" s="9"/>
      <c r="X191" s="90"/>
      <c r="Y191" s="13" t="s">
        <v>1386</v>
      </c>
      <c r="Z191" s="34" t="str">
        <f>CONCATENATE('Alle Produkte - Gesamtsortiment'!A191, " ", 'Alle Produkte - Gesamtsortiment'!C191)</f>
        <v>N38 Kaffee Calabria</v>
      </c>
      <c r="AA191" s="35" t="s">
        <v>86</v>
      </c>
      <c r="AB191" s="12" t="s">
        <v>1387</v>
      </c>
      <c r="AC191" s="26" t="str">
        <f t="shared" si="16"/>
        <v>https://webshop.quartier-depot.ch/wp-content/uploads/quartier-produkt-187.png</v>
      </c>
      <c r="AD191" s="13" t="str">
        <f t="shared" si="17"/>
        <v>Kaffee Calabria wird von Kaffeepur produziert und von Boris mit Velo geliefert. Es kommt aus Kaffeemischung: 50% Premium-Arabica, 50% Robusta extra large und trägt keine Zertifizierung</v>
      </c>
      <c r="AE191" s="54"/>
      <c r="AF191" s="54"/>
      <c r="AG191" s="55"/>
      <c r="AH191" s="54"/>
      <c r="AI191" s="54"/>
      <c r="AJ191" s="55"/>
      <c r="AK191" s="56"/>
      <c r="AL191" s="21"/>
      <c r="AM191" s="89"/>
      <c r="AN191" s="21"/>
      <c r="AO191" s="89"/>
      <c r="AP191" s="21"/>
      <c r="AQ191" s="89"/>
      <c r="AR191" s="21"/>
      <c r="AS191" s="89"/>
      <c r="AT191" s="21"/>
      <c r="AU191" s="89"/>
      <c r="AV191" s="21"/>
      <c r="AW191" s="89"/>
      <c r="AX191" s="21">
        <v>5.0</v>
      </c>
      <c r="AY191" s="89"/>
      <c r="AZ191" s="21"/>
      <c r="BA191" s="89"/>
      <c r="BB191" s="21"/>
      <c r="BC191" s="89">
        <v>5.0</v>
      </c>
      <c r="BD191" s="21"/>
      <c r="BE191" s="20"/>
      <c r="BF191" s="21"/>
      <c r="BG191" s="20"/>
      <c r="BH191" s="21"/>
      <c r="BI191" s="41"/>
      <c r="BJ191" s="20"/>
      <c r="BK191" s="21">
        <v>5.0</v>
      </c>
      <c r="BL191" s="20"/>
      <c r="BM191" s="21"/>
      <c r="BN191" s="20"/>
      <c r="BO191" s="21"/>
      <c r="BP191" s="20"/>
      <c r="BQ191" s="42"/>
      <c r="BR191" s="42">
        <f t="shared" si="7"/>
        <v>15</v>
      </c>
      <c r="BS191" s="13">
        <v>0.0</v>
      </c>
      <c r="BT191" s="35">
        <f t="shared" si="79"/>
        <v>0</v>
      </c>
      <c r="BU191" s="13">
        <v>2.0</v>
      </c>
      <c r="BV191" s="35" t="s">
        <v>167</v>
      </c>
      <c r="BW191" s="13">
        <v>10.0</v>
      </c>
      <c r="BX191" s="35">
        <v>0.0</v>
      </c>
      <c r="BY191" s="13">
        <f t="shared" si="92"/>
        <v>5</v>
      </c>
      <c r="BZ191" s="35">
        <f t="shared" si="93"/>
        <v>-5</v>
      </c>
      <c r="CA191" s="43">
        <f t="shared" si="94"/>
        <v>-108.24</v>
      </c>
    </row>
    <row r="192">
      <c r="A192" s="114" t="s">
        <v>1388</v>
      </c>
      <c r="B192" s="2"/>
      <c r="C192" s="3" t="s">
        <v>1389</v>
      </c>
      <c r="D192" s="12" t="s">
        <v>1206</v>
      </c>
      <c r="E192" s="12" t="s">
        <v>1326</v>
      </c>
      <c r="F192" s="3" t="s">
        <v>1389</v>
      </c>
      <c r="G192" s="2" t="s">
        <v>1327</v>
      </c>
      <c r="H192" s="2" t="s">
        <v>1328</v>
      </c>
      <c r="I192" s="87" t="s">
        <v>1329</v>
      </c>
      <c r="J192" s="2" t="s">
        <v>787</v>
      </c>
      <c r="K192" s="2" t="s">
        <v>1330</v>
      </c>
      <c r="L192" s="2" t="s">
        <v>1331</v>
      </c>
      <c r="M192" s="4" t="s">
        <v>287</v>
      </c>
      <c r="N192" s="28"/>
      <c r="O192" s="13" t="str">
        <f t="shared" si="14"/>
        <v>Henauer </v>
      </c>
      <c r="P192" s="13" t="s">
        <v>84</v>
      </c>
      <c r="Q192" s="29">
        <v>10.45</v>
      </c>
      <c r="R192" s="71"/>
      <c r="S192" s="31">
        <f t="shared" si="71"/>
        <v>11.495</v>
      </c>
      <c r="T192" s="71">
        <f t="shared" si="39"/>
        <v>11.782375</v>
      </c>
      <c r="U192" s="49">
        <f t="shared" si="40"/>
        <v>11.782375</v>
      </c>
      <c r="V192" s="49"/>
      <c r="W192" s="49">
        <f t="shared" ref="W192:W218" si="108">U192-V192</f>
        <v>11.782375</v>
      </c>
      <c r="X192" s="90"/>
      <c r="Y192" s="13" t="s">
        <v>1390</v>
      </c>
      <c r="Z192" s="34" t="str">
        <f>CONCATENATE('Alle Produkte - Gesamtsortiment'!A192, " ", 'Alle Produkte - Gesamtsortiment'!C192)</f>
        <v>N40 Kaffee Irlanda Espresso gem.</v>
      </c>
      <c r="AA192" s="35" t="s">
        <v>86</v>
      </c>
      <c r="AB192" s="12" t="s">
        <v>1391</v>
      </c>
      <c r="AC192" s="26" t="str">
        <f t="shared" si="16"/>
        <v>https://webshop.quartier-depot.ch/wp-content/uploads/quartier-produkt-188.png</v>
      </c>
      <c r="AD192" s="13" t="str">
        <f t="shared" si="17"/>
        <v>Kaffee Irlanda Espresso gem. wird von Henauer (ZH) produziert und von Henauer geliefert. Es kommt aus Mexiko und trägt Demeter Zertifizierung</v>
      </c>
      <c r="AE192" s="54">
        <v>4.2</v>
      </c>
      <c r="AF192" s="54">
        <f t="shared" ref="AF192:AF200" si="109">U192-AE192</f>
        <v>7.582375</v>
      </c>
      <c r="AG192" s="55">
        <f t="shared" ref="AG192:AG200" si="110">U192/AE192</f>
        <v>2.805327381</v>
      </c>
      <c r="AH192" s="54">
        <v>7.9</v>
      </c>
      <c r="AI192" s="54">
        <f t="shared" ref="AI192:AI194" si="111">U192-AH192</f>
        <v>3.882375</v>
      </c>
      <c r="AJ192" s="55">
        <f t="shared" ref="AJ192:AJ194" si="112">U192/AH192</f>
        <v>1.491439873</v>
      </c>
      <c r="AK192" s="56"/>
      <c r="AL192" s="58">
        <v>12.0</v>
      </c>
      <c r="AM192" s="3"/>
      <c r="AN192" s="21"/>
      <c r="AO192" s="3"/>
      <c r="AP192" s="21"/>
      <c r="AQ192" s="3"/>
      <c r="AR192" s="21"/>
      <c r="AS192" s="65"/>
      <c r="AT192" s="58">
        <v>10.0</v>
      </c>
      <c r="AU192" s="3"/>
      <c r="AV192" s="21"/>
      <c r="AW192" s="3"/>
      <c r="AX192" s="21"/>
      <c r="AY192" s="3"/>
      <c r="AZ192" s="21"/>
      <c r="BA192" s="3"/>
      <c r="BB192" s="21"/>
      <c r="BC192" s="3"/>
      <c r="BD192" s="21"/>
      <c r="BE192" s="20"/>
      <c r="BF192" s="21"/>
      <c r="BG192" s="20"/>
      <c r="BH192" s="21"/>
      <c r="BI192" s="131">
        <v>10.0</v>
      </c>
      <c r="BJ192" s="20"/>
      <c r="BK192" s="21"/>
      <c r="BL192" s="20"/>
      <c r="BM192" s="21"/>
      <c r="BN192" s="20"/>
      <c r="BO192" s="21"/>
      <c r="BP192" s="20"/>
      <c r="BQ192" s="42"/>
      <c r="BR192" s="42">
        <f t="shared" si="7"/>
        <v>32</v>
      </c>
      <c r="BS192" s="13">
        <v>19.0</v>
      </c>
      <c r="BT192" s="35">
        <f t="shared" si="79"/>
        <v>19</v>
      </c>
      <c r="BU192" s="13">
        <v>6.0</v>
      </c>
      <c r="BV192" s="35" t="s">
        <v>167</v>
      </c>
      <c r="BW192" s="13">
        <v>9.0</v>
      </c>
      <c r="BX192" s="35">
        <v>6.0</v>
      </c>
      <c r="BY192" s="13">
        <f t="shared" si="92"/>
        <v>23</v>
      </c>
      <c r="BZ192" s="35">
        <f t="shared" si="93"/>
        <v>-17</v>
      </c>
      <c r="CA192" s="43">
        <f t="shared" si="94"/>
        <v>-200.300375</v>
      </c>
    </row>
    <row r="193">
      <c r="A193" s="114" t="s">
        <v>1392</v>
      </c>
      <c r="B193" s="3"/>
      <c r="C193" s="3" t="s">
        <v>1393</v>
      </c>
      <c r="D193" s="12" t="s">
        <v>1206</v>
      </c>
      <c r="E193" s="12" t="s">
        <v>1326</v>
      </c>
      <c r="F193" s="3" t="s">
        <v>1393</v>
      </c>
      <c r="G193" s="2" t="s">
        <v>1327</v>
      </c>
      <c r="H193" s="2" t="s">
        <v>1328</v>
      </c>
      <c r="I193" s="87" t="s">
        <v>1329</v>
      </c>
      <c r="J193" s="2" t="s">
        <v>787</v>
      </c>
      <c r="K193" s="2" t="s">
        <v>1330</v>
      </c>
      <c r="L193" s="2" t="s">
        <v>1331</v>
      </c>
      <c r="M193" s="4" t="s">
        <v>287</v>
      </c>
      <c r="N193" s="28"/>
      <c r="O193" s="13" t="str">
        <f t="shared" si="14"/>
        <v>Henauer </v>
      </c>
      <c r="P193" s="13" t="s">
        <v>84</v>
      </c>
      <c r="Q193" s="29">
        <v>10.45</v>
      </c>
      <c r="R193" s="71"/>
      <c r="S193" s="31">
        <f t="shared" si="71"/>
        <v>11.495</v>
      </c>
      <c r="T193" s="71">
        <f t="shared" si="39"/>
        <v>11.782375</v>
      </c>
      <c r="U193" s="49">
        <f t="shared" si="40"/>
        <v>11.782375</v>
      </c>
      <c r="V193" s="49"/>
      <c r="W193" s="49">
        <f t="shared" si="108"/>
        <v>11.782375</v>
      </c>
      <c r="X193" s="90"/>
      <c r="Y193" s="13" t="s">
        <v>1394</v>
      </c>
      <c r="Z193" s="34" t="str">
        <f>CONCATENATE('Alle Produkte - Gesamtsortiment'!A193, " ", 'Alle Produkte - Gesamtsortiment'!C193)</f>
        <v>N41 Kaffee Irlanda Créma gem.</v>
      </c>
      <c r="AA193" s="35" t="s">
        <v>86</v>
      </c>
      <c r="AB193" s="12" t="s">
        <v>1395</v>
      </c>
      <c r="AC193" s="26" t="str">
        <f t="shared" si="16"/>
        <v>https://webshop.quartier-depot.ch/wp-content/uploads/quartier-produkt-189.png</v>
      </c>
      <c r="AD193" s="13" t="str">
        <f t="shared" si="17"/>
        <v>Kaffee Irlanda Créma gem. wird von Henauer (ZH) produziert und von Henauer geliefert. Es kommt aus Mexiko und trägt Demeter Zertifizierung</v>
      </c>
      <c r="AE193" s="54">
        <v>3.95</v>
      </c>
      <c r="AF193" s="54">
        <f t="shared" si="109"/>
        <v>7.832375</v>
      </c>
      <c r="AG193" s="55">
        <f t="shared" si="110"/>
        <v>2.982879747</v>
      </c>
      <c r="AH193" s="54">
        <v>7.9</v>
      </c>
      <c r="AI193" s="54">
        <f t="shared" si="111"/>
        <v>3.882375</v>
      </c>
      <c r="AJ193" s="55">
        <f t="shared" si="112"/>
        <v>1.491439873</v>
      </c>
      <c r="AK193" s="56"/>
      <c r="AL193" s="58">
        <v>12.0</v>
      </c>
      <c r="AM193" s="3"/>
      <c r="AN193" s="21"/>
      <c r="AO193" s="3"/>
      <c r="AP193" s="21"/>
      <c r="AQ193" s="3"/>
      <c r="AR193" s="21"/>
      <c r="AS193" s="65"/>
      <c r="AT193" s="58">
        <v>10.0</v>
      </c>
      <c r="AU193" s="3"/>
      <c r="AV193" s="21"/>
      <c r="AW193" s="3"/>
      <c r="AX193" s="21"/>
      <c r="AY193" s="3"/>
      <c r="AZ193" s="21"/>
      <c r="BA193" s="3"/>
      <c r="BB193" s="21"/>
      <c r="BC193" s="3">
        <v>4.0</v>
      </c>
      <c r="BD193" s="21"/>
      <c r="BE193" s="20"/>
      <c r="BF193" s="21"/>
      <c r="BG193" s="20"/>
      <c r="BH193" s="21"/>
      <c r="BI193" s="131">
        <v>15.0</v>
      </c>
      <c r="BJ193" s="20"/>
      <c r="BK193" s="21"/>
      <c r="BL193" s="20"/>
      <c r="BM193" s="21"/>
      <c r="BN193" s="20"/>
      <c r="BO193" s="21"/>
      <c r="BP193" s="20"/>
      <c r="BQ193" s="42"/>
      <c r="BR193" s="42">
        <f t="shared" si="7"/>
        <v>41</v>
      </c>
      <c r="BS193" s="13">
        <v>28.0</v>
      </c>
      <c r="BT193" s="35">
        <f t="shared" si="79"/>
        <v>28</v>
      </c>
      <c r="BU193" s="13">
        <v>6.0</v>
      </c>
      <c r="BV193" s="35" t="s">
        <v>167</v>
      </c>
      <c r="BW193" s="13">
        <v>24.0</v>
      </c>
      <c r="BX193" s="35">
        <v>4.0</v>
      </c>
      <c r="BY193" s="13">
        <f t="shared" si="92"/>
        <v>17</v>
      </c>
      <c r="BZ193" s="35">
        <f t="shared" si="93"/>
        <v>-13</v>
      </c>
      <c r="CA193" s="43">
        <f t="shared" si="94"/>
        <v>-153.170875</v>
      </c>
    </row>
    <row r="194">
      <c r="A194" s="114" t="s">
        <v>1396</v>
      </c>
      <c r="B194" s="2"/>
      <c r="C194" s="2" t="s">
        <v>1397</v>
      </c>
      <c r="D194" s="12" t="s">
        <v>1206</v>
      </c>
      <c r="E194" s="12" t="s">
        <v>1398</v>
      </c>
      <c r="F194" s="3" t="s">
        <v>1399</v>
      </c>
      <c r="G194" s="2" t="s">
        <v>103</v>
      </c>
      <c r="H194" s="2" t="s">
        <v>1400</v>
      </c>
      <c r="I194" s="87" t="s">
        <v>1401</v>
      </c>
      <c r="J194" s="3" t="s">
        <v>1402</v>
      </c>
      <c r="K194" s="2"/>
      <c r="L194" s="2" t="s">
        <v>246</v>
      </c>
      <c r="M194" s="4" t="s">
        <v>152</v>
      </c>
      <c r="N194" s="28">
        <v>88600.0</v>
      </c>
      <c r="O194" s="13" t="str">
        <f t="shared" si="14"/>
        <v>Biopartner 88600</v>
      </c>
      <c r="P194" s="13" t="s">
        <v>84</v>
      </c>
      <c r="Q194" s="111">
        <v>4.25</v>
      </c>
      <c r="R194" s="71"/>
      <c r="S194" s="31">
        <f t="shared" si="71"/>
        <v>4.675</v>
      </c>
      <c r="T194" s="71">
        <f t="shared" si="39"/>
        <v>4.791875</v>
      </c>
      <c r="U194" s="49">
        <f t="shared" si="40"/>
        <v>4.791875</v>
      </c>
      <c r="V194" s="9">
        <v>4.95</v>
      </c>
      <c r="W194" s="9">
        <f t="shared" si="108"/>
        <v>-0.158125</v>
      </c>
      <c r="X194" s="90" t="s">
        <v>1403</v>
      </c>
      <c r="Y194" s="13" t="s">
        <v>1404</v>
      </c>
      <c r="Z194" s="34" t="str">
        <f>CONCATENATE('Alle Produkte - Gesamtsortiment'!A194, " ", 'Alle Produkte - Gesamtsortiment'!C194)</f>
        <v>N42 Verveine-Eisenkraut</v>
      </c>
      <c r="AA194" s="35" t="s">
        <v>86</v>
      </c>
      <c r="AB194" s="12" t="s">
        <v>1405</v>
      </c>
      <c r="AC194" s="26" t="str">
        <f t="shared" si="16"/>
        <v>https://webshop.quartier-depot.ch/wp-content/uploads/quartier-produkt-190.png</v>
      </c>
      <c r="AD194" s="13" t="str">
        <f t="shared" si="17"/>
        <v>Verveine-Eisenkraut wird von Grand St.Bernard (Rostal) produziert und von Biopartner geliefert. Es kommt aus Martigny, Wallis und trägt Knospe Zertifizierung</v>
      </c>
      <c r="AE194" s="54">
        <v>1.95</v>
      </c>
      <c r="AF194" s="54">
        <f t="shared" si="109"/>
        <v>2.841875</v>
      </c>
      <c r="AG194" s="55">
        <f t="shared" si="110"/>
        <v>2.457371795</v>
      </c>
      <c r="AH194" s="54">
        <v>5.4</v>
      </c>
      <c r="AI194" s="54">
        <f t="shared" si="111"/>
        <v>-0.608125</v>
      </c>
      <c r="AJ194" s="55">
        <f t="shared" si="112"/>
        <v>0.8873842593</v>
      </c>
      <c r="AK194" s="56"/>
      <c r="AL194" s="58">
        <v>12.0</v>
      </c>
      <c r="AM194" s="3"/>
      <c r="AN194" s="21"/>
      <c r="AO194" s="3"/>
      <c r="AP194" s="21"/>
      <c r="AQ194" s="3"/>
      <c r="AR194" s="21"/>
      <c r="AS194" s="3"/>
      <c r="AT194" s="21"/>
      <c r="AU194" s="3"/>
      <c r="AV194" s="21"/>
      <c r="AW194" s="3"/>
      <c r="AX194" s="21"/>
      <c r="AY194" s="3"/>
      <c r="AZ194" s="21"/>
      <c r="BA194" s="3"/>
      <c r="BB194" s="21"/>
      <c r="BC194" s="3"/>
      <c r="BD194" s="21"/>
      <c r="BE194" s="20"/>
      <c r="BF194" s="21"/>
      <c r="BG194" s="20"/>
      <c r="BH194" s="21"/>
      <c r="BI194" s="41"/>
      <c r="BJ194" s="20"/>
      <c r="BK194" s="21"/>
      <c r="BL194" s="20"/>
      <c r="BM194" s="21"/>
      <c r="BN194" s="20"/>
      <c r="BO194" s="21"/>
      <c r="BP194" s="20"/>
      <c r="BQ194" s="42"/>
      <c r="BR194" s="42">
        <f t="shared" si="7"/>
        <v>12</v>
      </c>
      <c r="BS194" s="13">
        <v>0.0</v>
      </c>
      <c r="BT194" s="35">
        <f t="shared" si="79"/>
        <v>0</v>
      </c>
      <c r="BU194" s="13">
        <v>2.0</v>
      </c>
      <c r="BV194" s="35" t="s">
        <v>167</v>
      </c>
      <c r="BW194" s="13">
        <v>8.0</v>
      </c>
      <c r="BX194" s="35">
        <v>4.0</v>
      </c>
      <c r="BY194" s="13">
        <f t="shared" si="92"/>
        <v>4</v>
      </c>
      <c r="BZ194" s="35">
        <f t="shared" si="93"/>
        <v>0</v>
      </c>
      <c r="CA194" s="43">
        <f t="shared" si="94"/>
        <v>0</v>
      </c>
    </row>
    <row r="195">
      <c r="A195" s="1" t="s">
        <v>1406</v>
      </c>
      <c r="B195" s="2"/>
      <c r="C195" s="2" t="s">
        <v>1407</v>
      </c>
      <c r="D195" s="12" t="s">
        <v>1206</v>
      </c>
      <c r="E195" s="12" t="s">
        <v>1398</v>
      </c>
      <c r="F195" s="3" t="s">
        <v>1408</v>
      </c>
      <c r="G195" s="2" t="s">
        <v>103</v>
      </c>
      <c r="H195" s="2" t="s">
        <v>1400</v>
      </c>
      <c r="I195" s="87" t="s">
        <v>1401</v>
      </c>
      <c r="J195" s="3" t="s">
        <v>1409</v>
      </c>
      <c r="K195" s="2"/>
      <c r="L195" s="12" t="s">
        <v>246</v>
      </c>
      <c r="M195" s="4" t="s">
        <v>152</v>
      </c>
      <c r="N195" s="28">
        <v>88606.0</v>
      </c>
      <c r="O195" s="13" t="str">
        <f t="shared" si="14"/>
        <v>Biopartner 88606</v>
      </c>
      <c r="P195" s="13" t="s">
        <v>84</v>
      </c>
      <c r="Q195" s="111">
        <v>4.25</v>
      </c>
      <c r="R195" s="71"/>
      <c r="S195" s="31">
        <f t="shared" si="71"/>
        <v>4.675</v>
      </c>
      <c r="T195" s="71">
        <f t="shared" si="39"/>
        <v>4.791875</v>
      </c>
      <c r="U195" s="49">
        <f t="shared" si="40"/>
        <v>4.791875</v>
      </c>
      <c r="V195" s="9">
        <v>4.95</v>
      </c>
      <c r="W195" s="9">
        <f t="shared" si="108"/>
        <v>-0.158125</v>
      </c>
      <c r="X195" s="90" t="s">
        <v>1410</v>
      </c>
      <c r="Y195" s="13" t="s">
        <v>1411</v>
      </c>
      <c r="Z195" s="34" t="str">
        <f>CONCATENATE('Alle Produkte - Gesamtsortiment'!A195, " ", 'Alle Produkte - Gesamtsortiment'!C195)</f>
        <v>N43 Pfefferminze</v>
      </c>
      <c r="AA195" s="35" t="s">
        <v>86</v>
      </c>
      <c r="AB195" s="12" t="s">
        <v>1412</v>
      </c>
      <c r="AC195" s="26" t="str">
        <f t="shared" si="16"/>
        <v>https://webshop.quartier-depot.ch/wp-content/uploads/quartier-produkt-191.png</v>
      </c>
      <c r="AD195" s="13" t="str">
        <f t="shared" si="17"/>
        <v>Pfefferminze wird von Grand St.Bernard (Rostal) produziert und von Biopartner geliefert. Es kommt aus Martigny, Wallis und trägt Knospe Zertifizierung</v>
      </c>
      <c r="AE195" s="54">
        <v>3.2</v>
      </c>
      <c r="AF195" s="54">
        <f t="shared" si="109"/>
        <v>1.591875</v>
      </c>
      <c r="AG195" s="55">
        <f t="shared" si="110"/>
        <v>1.497460938</v>
      </c>
      <c r="AH195" s="54"/>
      <c r="AI195" s="54"/>
      <c r="AJ195" s="55"/>
      <c r="AK195" s="56"/>
      <c r="AL195" s="58">
        <v>12.0</v>
      </c>
      <c r="AM195" s="3"/>
      <c r="AN195" s="21"/>
      <c r="AO195" s="3"/>
      <c r="AP195" s="21"/>
      <c r="AQ195" s="3"/>
      <c r="AR195" s="21"/>
      <c r="AS195" s="3"/>
      <c r="AT195" s="21"/>
      <c r="AU195" s="3"/>
      <c r="AV195" s="21"/>
      <c r="AW195" s="3"/>
      <c r="AX195" s="21"/>
      <c r="AY195" s="3"/>
      <c r="AZ195" s="21"/>
      <c r="BA195" s="3"/>
      <c r="BB195" s="21"/>
      <c r="BC195" s="3"/>
      <c r="BD195" s="21"/>
      <c r="BE195" s="20"/>
      <c r="BF195" s="21"/>
      <c r="BG195" s="20"/>
      <c r="BH195" s="21"/>
      <c r="BI195" s="41"/>
      <c r="BJ195" s="20"/>
      <c r="BK195" s="21"/>
      <c r="BL195" s="20"/>
      <c r="BM195" s="21"/>
      <c r="BN195" s="20"/>
      <c r="BO195" s="21"/>
      <c r="BP195" s="20"/>
      <c r="BQ195" s="42"/>
      <c r="BR195" s="42">
        <f t="shared" si="7"/>
        <v>12</v>
      </c>
      <c r="BS195" s="13">
        <v>10.0</v>
      </c>
      <c r="BT195" s="35">
        <f t="shared" si="79"/>
        <v>10</v>
      </c>
      <c r="BU195" s="13">
        <v>2.0</v>
      </c>
      <c r="BV195" s="35" t="s">
        <v>167</v>
      </c>
      <c r="BW195" s="13">
        <v>2.0</v>
      </c>
      <c r="BX195" s="35">
        <v>10.0</v>
      </c>
      <c r="BY195" s="13">
        <f t="shared" si="92"/>
        <v>10</v>
      </c>
      <c r="BZ195" s="35">
        <f t="shared" si="93"/>
        <v>0</v>
      </c>
      <c r="CA195" s="43">
        <f t="shared" si="94"/>
        <v>0</v>
      </c>
    </row>
    <row r="196">
      <c r="A196" s="114" t="s">
        <v>1413</v>
      </c>
      <c r="B196" s="2"/>
      <c r="C196" s="2" t="s">
        <v>1414</v>
      </c>
      <c r="D196" s="12" t="s">
        <v>1206</v>
      </c>
      <c r="E196" s="12" t="s">
        <v>1398</v>
      </c>
      <c r="F196" s="3" t="s">
        <v>1415</v>
      </c>
      <c r="G196" s="2" t="s">
        <v>103</v>
      </c>
      <c r="H196" s="2" t="s">
        <v>1400</v>
      </c>
      <c r="I196" s="87" t="s">
        <v>1401</v>
      </c>
      <c r="J196" s="3" t="s">
        <v>1409</v>
      </c>
      <c r="K196" s="2"/>
      <c r="L196" s="12" t="s">
        <v>246</v>
      </c>
      <c r="M196" s="4" t="s">
        <v>152</v>
      </c>
      <c r="N196" s="28">
        <v>88602.0</v>
      </c>
      <c r="O196" s="13" t="str">
        <f t="shared" si="14"/>
        <v>Biopartner 88602</v>
      </c>
      <c r="P196" s="13" t="s">
        <v>84</v>
      </c>
      <c r="Q196" s="111">
        <v>4.25</v>
      </c>
      <c r="R196" s="71"/>
      <c r="S196" s="31">
        <f t="shared" si="71"/>
        <v>4.675</v>
      </c>
      <c r="T196" s="71">
        <f t="shared" si="39"/>
        <v>4.791875</v>
      </c>
      <c r="U196" s="49">
        <f t="shared" si="40"/>
        <v>4.791875</v>
      </c>
      <c r="V196" s="9">
        <v>4.95</v>
      </c>
      <c r="W196" s="9">
        <f t="shared" si="108"/>
        <v>-0.158125</v>
      </c>
      <c r="X196" s="90" t="s">
        <v>1416</v>
      </c>
      <c r="Y196" s="13" t="s">
        <v>1417</v>
      </c>
      <c r="Z196" s="34" t="str">
        <f>CONCATENATE('Alle Produkte - Gesamtsortiment'!A196, " ", 'Alle Produkte - Gesamtsortiment'!C196)</f>
        <v>N44 Kamille</v>
      </c>
      <c r="AA196" s="35" t="s">
        <v>86</v>
      </c>
      <c r="AB196" s="12" t="s">
        <v>1418</v>
      </c>
      <c r="AC196" s="26" t="str">
        <f t="shared" si="16"/>
        <v>https://webshop.quartier-depot.ch/wp-content/uploads/quartier-produkt-192.png</v>
      </c>
      <c r="AD196" s="13" t="str">
        <f t="shared" si="17"/>
        <v>Kamille wird von Grand St.Bernard (Rostal) produziert und von Biopartner geliefert. Es kommt aus Martigny, Wallis und trägt Knospe Zertifizierung</v>
      </c>
      <c r="AE196" s="54">
        <v>1.0</v>
      </c>
      <c r="AF196" s="54">
        <f t="shared" si="109"/>
        <v>3.791875</v>
      </c>
      <c r="AG196" s="55">
        <f t="shared" si="110"/>
        <v>4.791875</v>
      </c>
      <c r="AH196" s="54"/>
      <c r="AI196" s="54"/>
      <c r="AJ196" s="55"/>
      <c r="AK196" s="56"/>
      <c r="AL196" s="58">
        <v>12.0</v>
      </c>
      <c r="AM196" s="3"/>
      <c r="AN196" s="21"/>
      <c r="AO196" s="3"/>
      <c r="AP196" s="21"/>
      <c r="AQ196" s="3"/>
      <c r="AR196" s="21"/>
      <c r="AS196" s="3"/>
      <c r="AT196" s="21"/>
      <c r="AU196" s="3"/>
      <c r="AV196" s="21"/>
      <c r="AW196" s="3"/>
      <c r="AX196" s="21"/>
      <c r="AY196" s="3"/>
      <c r="AZ196" s="21"/>
      <c r="BA196" s="3"/>
      <c r="BB196" s="21"/>
      <c r="BC196" s="3"/>
      <c r="BD196" s="21"/>
      <c r="BE196" s="20"/>
      <c r="BF196" s="21"/>
      <c r="BG196" s="20"/>
      <c r="BH196" s="21"/>
      <c r="BI196" s="41"/>
      <c r="BJ196" s="20"/>
      <c r="BK196" s="21"/>
      <c r="BL196" s="20"/>
      <c r="BM196" s="21"/>
      <c r="BN196" s="20"/>
      <c r="BO196" s="21"/>
      <c r="BP196" s="20"/>
      <c r="BQ196" s="42"/>
      <c r="BR196" s="42">
        <f t="shared" si="7"/>
        <v>12</v>
      </c>
      <c r="BS196" s="13">
        <v>9.0</v>
      </c>
      <c r="BT196" s="35">
        <f t="shared" si="79"/>
        <v>9</v>
      </c>
      <c r="BU196" s="13">
        <v>2.0</v>
      </c>
      <c r="BV196" s="35" t="s">
        <v>167</v>
      </c>
      <c r="BW196" s="13">
        <v>2.0</v>
      </c>
      <c r="BX196" s="35">
        <v>10.0</v>
      </c>
      <c r="BY196" s="13">
        <f t="shared" si="92"/>
        <v>10</v>
      </c>
      <c r="BZ196" s="35">
        <f t="shared" si="93"/>
        <v>0</v>
      </c>
      <c r="CA196" s="43">
        <f t="shared" si="94"/>
        <v>0</v>
      </c>
    </row>
    <row r="197">
      <c r="A197" s="114" t="s">
        <v>1419</v>
      </c>
      <c r="B197" s="2"/>
      <c r="C197" s="2" t="s">
        <v>1420</v>
      </c>
      <c r="D197" s="12" t="s">
        <v>1206</v>
      </c>
      <c r="E197" s="12" t="s">
        <v>1398</v>
      </c>
      <c r="F197" s="3" t="s">
        <v>1421</v>
      </c>
      <c r="G197" s="2" t="s">
        <v>103</v>
      </c>
      <c r="H197" s="3" t="s">
        <v>1422</v>
      </c>
      <c r="I197" s="87" t="s">
        <v>1423</v>
      </c>
      <c r="J197" s="3" t="s">
        <v>1424</v>
      </c>
      <c r="K197" s="2"/>
      <c r="L197" s="2" t="s">
        <v>780</v>
      </c>
      <c r="M197" s="4" t="s">
        <v>296</v>
      </c>
      <c r="N197" s="28">
        <v>88622.0</v>
      </c>
      <c r="O197" s="13" t="str">
        <f t="shared" si="14"/>
        <v>Biopartner 88622</v>
      </c>
      <c r="P197" s="13" t="s">
        <v>84</v>
      </c>
      <c r="Q197" s="111">
        <v>2.5</v>
      </c>
      <c r="R197" s="71"/>
      <c r="S197" s="31">
        <f t="shared" si="71"/>
        <v>2.75</v>
      </c>
      <c r="T197" s="71">
        <f t="shared" si="39"/>
        <v>2.81875</v>
      </c>
      <c r="U197" s="49">
        <f t="shared" si="40"/>
        <v>2.81875</v>
      </c>
      <c r="V197" s="9">
        <v>2.9</v>
      </c>
      <c r="W197" s="9">
        <f t="shared" si="108"/>
        <v>-0.08125</v>
      </c>
      <c r="X197" s="90" t="s">
        <v>690</v>
      </c>
      <c r="Y197" s="13" t="s">
        <v>1425</v>
      </c>
      <c r="Z197" s="34" t="str">
        <f>CONCATENATE('Alle Produkte - Gesamtsortiment'!A197, " ", 'Alle Produkte - Gesamtsortiment'!C197)</f>
        <v>N45 Schwarztee</v>
      </c>
      <c r="AA197" s="35" t="s">
        <v>86</v>
      </c>
      <c r="AB197" s="12" t="s">
        <v>1426</v>
      </c>
      <c r="AC197" s="26" t="str">
        <f t="shared" si="16"/>
        <v>https://webshop.quartier-depot.ch/wp-content/uploads/quartier-produkt-193.png</v>
      </c>
      <c r="AD197" s="13" t="str">
        <f t="shared" si="17"/>
        <v>Schwarztee wird von Lebensbaum produziert und von Biopartner geliefert. Es kommt aus Indien und trägt EU-Bio Zertifizierung</v>
      </c>
      <c r="AE197" s="54">
        <v>1.25</v>
      </c>
      <c r="AF197" s="54">
        <f t="shared" si="109"/>
        <v>1.56875</v>
      </c>
      <c r="AG197" s="55">
        <f t="shared" si="110"/>
        <v>2.255</v>
      </c>
      <c r="AH197" s="54"/>
      <c r="AI197" s="54"/>
      <c r="AJ197" s="55"/>
      <c r="AK197" s="56"/>
      <c r="AL197" s="58">
        <v>8.0</v>
      </c>
      <c r="AM197" s="3"/>
      <c r="AN197" s="21"/>
      <c r="AO197" s="3"/>
      <c r="AP197" s="21"/>
      <c r="AQ197" s="3"/>
      <c r="AR197" s="21"/>
      <c r="AS197" s="3"/>
      <c r="AT197" s="21"/>
      <c r="AU197" s="3"/>
      <c r="AV197" s="21"/>
      <c r="AW197" s="3"/>
      <c r="AX197" s="21"/>
      <c r="AY197" s="3"/>
      <c r="AZ197" s="21"/>
      <c r="BA197" s="3"/>
      <c r="BB197" s="21"/>
      <c r="BC197" s="3"/>
      <c r="BD197" s="21"/>
      <c r="BE197" s="20"/>
      <c r="BF197" s="21"/>
      <c r="BG197" s="20"/>
      <c r="BH197" s="21"/>
      <c r="BI197" s="41"/>
      <c r="BJ197" s="20"/>
      <c r="BK197" s="21"/>
      <c r="BL197" s="20"/>
      <c r="BM197" s="21"/>
      <c r="BN197" s="20"/>
      <c r="BO197" s="21"/>
      <c r="BP197" s="20"/>
      <c r="BQ197" s="42"/>
      <c r="BR197" s="42">
        <f t="shared" si="7"/>
        <v>8</v>
      </c>
      <c r="BS197" s="13">
        <v>5.0</v>
      </c>
      <c r="BT197" s="35">
        <f t="shared" si="79"/>
        <v>5</v>
      </c>
      <c r="BU197" s="13">
        <v>2.0</v>
      </c>
      <c r="BV197" s="35" t="s">
        <v>167</v>
      </c>
      <c r="BW197" s="13">
        <v>1.0</v>
      </c>
      <c r="BX197" s="35">
        <v>7.0</v>
      </c>
      <c r="BY197" s="13">
        <f t="shared" si="92"/>
        <v>7</v>
      </c>
      <c r="BZ197" s="35">
        <f t="shared" si="93"/>
        <v>0</v>
      </c>
      <c r="CA197" s="43">
        <f t="shared" si="94"/>
        <v>0</v>
      </c>
    </row>
    <row r="198">
      <c r="A198" s="1" t="s">
        <v>1427</v>
      </c>
      <c r="B198" s="3"/>
      <c r="C198" s="3" t="s">
        <v>1428</v>
      </c>
      <c r="D198" s="12" t="s">
        <v>1206</v>
      </c>
      <c r="E198" s="12" t="s">
        <v>1398</v>
      </c>
      <c r="F198" s="3" t="s">
        <v>1428</v>
      </c>
      <c r="G198" s="2" t="s">
        <v>741</v>
      </c>
      <c r="H198" s="2" t="s">
        <v>843</v>
      </c>
      <c r="I198" s="87" t="s">
        <v>844</v>
      </c>
      <c r="J198" s="2" t="s">
        <v>1429</v>
      </c>
      <c r="K198" s="2"/>
      <c r="L198" s="2" t="s">
        <v>780</v>
      </c>
      <c r="M198" s="2" t="s">
        <v>742</v>
      </c>
      <c r="N198" s="28" t="s">
        <v>1430</v>
      </c>
      <c r="O198" s="13" t="str">
        <f t="shared" si="14"/>
        <v>Mahler &amp; Co SO_00657</v>
      </c>
      <c r="P198" s="13" t="s">
        <v>84</v>
      </c>
      <c r="Q198" s="29">
        <v>6.34</v>
      </c>
      <c r="R198" s="71"/>
      <c r="S198" s="31">
        <f t="shared" si="71"/>
        <v>6.974</v>
      </c>
      <c r="T198" s="71">
        <f t="shared" si="39"/>
        <v>7.14835</v>
      </c>
      <c r="U198" s="49">
        <f t="shared" si="40"/>
        <v>7.14835</v>
      </c>
      <c r="V198" s="49">
        <v>7.35</v>
      </c>
      <c r="W198" s="49">
        <f t="shared" si="108"/>
        <v>-0.20165</v>
      </c>
      <c r="X198" s="90" t="s">
        <v>1431</v>
      </c>
      <c r="Y198" s="13" t="s">
        <v>1432</v>
      </c>
      <c r="Z198" s="34" t="str">
        <f>CONCATENATE('Alle Produkte - Gesamtsortiment'!A198, " ", 'Alle Produkte - Gesamtsortiment'!C198)</f>
        <v>N46 Grüntee Jasmin lose</v>
      </c>
      <c r="AA198" s="35" t="s">
        <v>86</v>
      </c>
      <c r="AB198" s="12" t="s">
        <v>1433</v>
      </c>
      <c r="AC198" s="26" t="str">
        <f t="shared" si="16"/>
        <v>https://webshop.quartier-depot.ch/wp-content/uploads/quartier-produkt-194.png</v>
      </c>
      <c r="AD198" s="13" t="str">
        <f t="shared" si="17"/>
        <v>Grüntee Jasmin lose wird von Sonnentor produziert und von Mahler &amp; Co geliefert. Es kommt aus Indien und trägt EU-Bio, Fairtrade, Klimafreundlich Zertifizierung</v>
      </c>
      <c r="AE198" s="54">
        <v>4.95</v>
      </c>
      <c r="AF198" s="54">
        <f t="shared" si="109"/>
        <v>2.19835</v>
      </c>
      <c r="AG198" s="55">
        <f t="shared" si="110"/>
        <v>1.444111111</v>
      </c>
      <c r="AH198" s="54"/>
      <c r="AI198" s="54"/>
      <c r="AJ198" s="55"/>
      <c r="AK198" s="56"/>
      <c r="AL198" s="58">
        <v>10.0</v>
      </c>
      <c r="AM198" s="3"/>
      <c r="AN198" s="21"/>
      <c r="AO198" s="3"/>
      <c r="AP198" s="21"/>
      <c r="AQ198" s="3"/>
      <c r="AR198" s="21"/>
      <c r="AS198" s="3"/>
      <c r="AT198" s="21"/>
      <c r="AU198" s="3"/>
      <c r="AV198" s="21"/>
      <c r="AW198" s="3"/>
      <c r="AX198" s="21"/>
      <c r="AY198" s="3"/>
      <c r="AZ198" s="21"/>
      <c r="BA198" s="3"/>
      <c r="BB198" s="21"/>
      <c r="BC198" s="3"/>
      <c r="BD198" s="21"/>
      <c r="BE198" s="20"/>
      <c r="BF198" s="21"/>
      <c r="BG198" s="20"/>
      <c r="BH198" s="21"/>
      <c r="BI198" s="41"/>
      <c r="BJ198" s="20"/>
      <c r="BK198" s="21"/>
      <c r="BL198" s="20"/>
      <c r="BM198" s="21"/>
      <c r="BN198" s="20"/>
      <c r="BO198" s="21"/>
      <c r="BP198" s="20"/>
      <c r="BQ198" s="42"/>
      <c r="BR198" s="42">
        <f t="shared" si="7"/>
        <v>10</v>
      </c>
      <c r="BS198" s="13">
        <v>2.0</v>
      </c>
      <c r="BT198" s="35">
        <f t="shared" si="79"/>
        <v>2</v>
      </c>
      <c r="BU198" s="13">
        <v>2.0</v>
      </c>
      <c r="BV198" s="35" t="s">
        <v>167</v>
      </c>
      <c r="BW198" s="13">
        <v>6.0</v>
      </c>
      <c r="BX198" s="35">
        <v>4.0</v>
      </c>
      <c r="BY198" s="13">
        <f t="shared" si="92"/>
        <v>4</v>
      </c>
      <c r="BZ198" s="35">
        <f t="shared" si="93"/>
        <v>0</v>
      </c>
      <c r="CA198" s="43">
        <f t="shared" si="94"/>
        <v>0</v>
      </c>
    </row>
    <row r="199">
      <c r="A199" s="114" t="s">
        <v>1434</v>
      </c>
      <c r="B199" s="89"/>
      <c r="C199" s="89" t="s">
        <v>1435</v>
      </c>
      <c r="D199" s="12" t="s">
        <v>1206</v>
      </c>
      <c r="E199" s="12" t="s">
        <v>1398</v>
      </c>
      <c r="F199" s="89" t="s">
        <v>1436</v>
      </c>
      <c r="G199" s="2" t="s">
        <v>103</v>
      </c>
      <c r="H199" s="89" t="s">
        <v>1422</v>
      </c>
      <c r="I199" s="127" t="s">
        <v>1423</v>
      </c>
      <c r="J199" s="89" t="s">
        <v>1437</v>
      </c>
      <c r="K199" s="89"/>
      <c r="L199" s="89" t="s">
        <v>214</v>
      </c>
      <c r="M199" s="89" t="s">
        <v>296</v>
      </c>
      <c r="N199" s="28">
        <v>88620.0</v>
      </c>
      <c r="O199" s="13" t="str">
        <f t="shared" si="14"/>
        <v>Biopartner 88620</v>
      </c>
      <c r="P199" s="13" t="s">
        <v>84</v>
      </c>
      <c r="Q199" s="29">
        <v>2.75</v>
      </c>
      <c r="R199" s="71"/>
      <c r="S199" s="31">
        <f t="shared" si="71"/>
        <v>3.025</v>
      </c>
      <c r="T199" s="71">
        <f t="shared" si="39"/>
        <v>3.100625</v>
      </c>
      <c r="U199" s="49">
        <f t="shared" si="40"/>
        <v>3.100625</v>
      </c>
      <c r="V199" s="132">
        <v>3.2</v>
      </c>
      <c r="W199" s="132">
        <f t="shared" si="108"/>
        <v>-0.099375</v>
      </c>
      <c r="X199" s="90" t="s">
        <v>1438</v>
      </c>
      <c r="Y199" s="13" t="s">
        <v>1439</v>
      </c>
      <c r="Z199" s="34" t="str">
        <f>CONCATENATE('Alle Produkte - Gesamtsortiment'!A199, " ", 'Alle Produkte - Gesamtsortiment'!C199)</f>
        <v>N47 Hagebutte Hibiskus</v>
      </c>
      <c r="AA199" s="35" t="s">
        <v>86</v>
      </c>
      <c r="AB199" s="12" t="s">
        <v>1440</v>
      </c>
      <c r="AC199" s="26" t="str">
        <f t="shared" si="16"/>
        <v>https://webshop.quartier-depot.ch/wp-content/uploads/quartier-produkt-195.png</v>
      </c>
      <c r="AD199" s="13" t="str">
        <f t="shared" si="17"/>
        <v>Hagebutte Hibiskus wird von Lebensbaum produziert und von Biopartner geliefert. Es kommt aus Deutschland und trägt EU-Bio Zertifizierung</v>
      </c>
      <c r="AE199" s="36"/>
      <c r="AF199" s="54">
        <f t="shared" si="109"/>
        <v>3.100625</v>
      </c>
      <c r="AG199" s="55" t="str">
        <f t="shared" si="110"/>
        <v>#DIV/0!</v>
      </c>
      <c r="AH199" s="36"/>
      <c r="AI199" s="54"/>
      <c r="AJ199" s="55"/>
      <c r="AK199" s="56"/>
      <c r="AL199" s="58">
        <v>12.0</v>
      </c>
      <c r="AM199" s="89"/>
      <c r="AN199" s="21"/>
      <c r="AO199" s="89"/>
      <c r="AP199" s="21"/>
      <c r="AQ199" s="89"/>
      <c r="AR199" s="21"/>
      <c r="AS199" s="89"/>
      <c r="AT199" s="21"/>
      <c r="AU199" s="89"/>
      <c r="AV199" s="21"/>
      <c r="AW199" s="89"/>
      <c r="AX199" s="21"/>
      <c r="AY199" s="89"/>
      <c r="AZ199" s="21"/>
      <c r="BA199" s="89"/>
      <c r="BB199" s="21"/>
      <c r="BC199" s="89"/>
      <c r="BD199" s="21"/>
      <c r="BE199" s="20"/>
      <c r="BF199" s="21"/>
      <c r="BG199" s="20"/>
      <c r="BH199" s="21"/>
      <c r="BI199" s="41"/>
      <c r="BJ199" s="20"/>
      <c r="BK199" s="21"/>
      <c r="BL199" s="20"/>
      <c r="BM199" s="21"/>
      <c r="BN199" s="20"/>
      <c r="BO199" s="21"/>
      <c r="BP199" s="20"/>
      <c r="BQ199" s="42"/>
      <c r="BR199" s="42">
        <f t="shared" si="7"/>
        <v>12</v>
      </c>
      <c r="BS199" s="13">
        <v>8.0</v>
      </c>
      <c r="BT199" s="35">
        <f t="shared" si="79"/>
        <v>8</v>
      </c>
      <c r="BU199" s="13">
        <v>2.0</v>
      </c>
      <c r="BV199" s="35" t="s">
        <v>167</v>
      </c>
      <c r="BW199" s="13">
        <v>4.0</v>
      </c>
      <c r="BX199" s="35">
        <v>8.0</v>
      </c>
      <c r="BY199" s="13">
        <f t="shared" si="92"/>
        <v>8</v>
      </c>
      <c r="BZ199" s="35">
        <f t="shared" si="93"/>
        <v>0</v>
      </c>
      <c r="CA199" s="43">
        <f t="shared" si="94"/>
        <v>0</v>
      </c>
    </row>
    <row r="200">
      <c r="A200" s="1" t="s">
        <v>1441</v>
      </c>
      <c r="B200" s="2" t="s">
        <v>135</v>
      </c>
      <c r="C200" s="2" t="s">
        <v>1442</v>
      </c>
      <c r="D200" s="12" t="s">
        <v>1206</v>
      </c>
      <c r="E200" s="12" t="s">
        <v>1443</v>
      </c>
      <c r="F200" s="2" t="s">
        <v>1444</v>
      </c>
      <c r="G200" s="2" t="s">
        <v>137</v>
      </c>
      <c r="H200" s="2" t="s">
        <v>839</v>
      </c>
      <c r="I200" s="122" t="s">
        <v>840</v>
      </c>
      <c r="J200" s="2" t="s">
        <v>1445</v>
      </c>
      <c r="K200" s="2"/>
      <c r="L200" s="2" t="s">
        <v>125</v>
      </c>
      <c r="M200" s="4" t="s">
        <v>164</v>
      </c>
      <c r="N200" s="28">
        <v>3.0</v>
      </c>
      <c r="O200" s="13" t="str">
        <f t="shared" si="14"/>
        <v>Neues Food Depot 3</v>
      </c>
      <c r="P200" s="13" t="s">
        <v>84</v>
      </c>
      <c r="Q200" s="29">
        <v>5.11</v>
      </c>
      <c r="R200" s="71"/>
      <c r="S200" s="31">
        <f t="shared" si="71"/>
        <v>5.621</v>
      </c>
      <c r="T200" s="71">
        <f t="shared" si="39"/>
        <v>5.761525</v>
      </c>
      <c r="U200" s="49">
        <f t="shared" si="40"/>
        <v>5.761525</v>
      </c>
      <c r="V200" s="9">
        <v>6.65</v>
      </c>
      <c r="W200" s="9">
        <f t="shared" si="108"/>
        <v>-0.888475</v>
      </c>
      <c r="X200" s="90">
        <v>44654.0</v>
      </c>
      <c r="Y200" s="13" t="s">
        <v>1446</v>
      </c>
      <c r="Z200" s="34" t="str">
        <f>CONCATENATE('Alle Produkte - Gesamtsortiment'!A200, " ", 'Alle Produkte - Gesamtsortiment'!C200)</f>
        <v>N50 Erdnussbutter</v>
      </c>
      <c r="AA200" s="35" t="s">
        <v>86</v>
      </c>
      <c r="AB200" s="12" t="s">
        <v>1447</v>
      </c>
      <c r="AC200" s="26" t="str">
        <f t="shared" si="16"/>
        <v>https://webshop.quartier-depot.ch/wp-content/uploads/quartier-produkt-196.png</v>
      </c>
      <c r="AD200" s="13" t="str">
        <f t="shared" si="17"/>
        <v>Erdnussbutter wird von Tamneere produziert und von Neues Food Depot geliefert. Es kommt aus Burkina Faso und trägt keine Zertifizierung</v>
      </c>
      <c r="AE200" s="54">
        <v>9.95</v>
      </c>
      <c r="AF200" s="54">
        <f t="shared" si="109"/>
        <v>-4.188475</v>
      </c>
      <c r="AG200" s="55">
        <f t="shared" si="110"/>
        <v>0.5790477387</v>
      </c>
      <c r="AH200" s="54"/>
      <c r="AI200" s="54"/>
      <c r="AJ200" s="55"/>
      <c r="AK200" s="56"/>
      <c r="AL200" s="21"/>
      <c r="AM200" s="89"/>
      <c r="AN200" s="21"/>
      <c r="AO200" s="89"/>
      <c r="AP200" s="21"/>
      <c r="AQ200" s="89"/>
      <c r="AR200" s="21"/>
      <c r="AS200" s="89"/>
      <c r="AT200" s="21"/>
      <c r="AU200" s="89"/>
      <c r="AV200" s="21"/>
      <c r="AW200" s="89"/>
      <c r="AX200" s="21"/>
      <c r="AY200" s="89"/>
      <c r="AZ200" s="21"/>
      <c r="BA200" s="89"/>
      <c r="BB200" s="21"/>
      <c r="BC200" s="89"/>
      <c r="BD200" s="21"/>
      <c r="BE200" s="20"/>
      <c r="BF200" s="21"/>
      <c r="BG200" s="20"/>
      <c r="BH200" s="21"/>
      <c r="BI200" s="41"/>
      <c r="BJ200" s="20"/>
      <c r="BK200" s="21"/>
      <c r="BL200" s="20"/>
      <c r="BM200" s="21"/>
      <c r="BN200" s="20">
        <v>6.0</v>
      </c>
      <c r="BO200" s="21"/>
      <c r="BP200" s="20"/>
      <c r="BQ200" s="42"/>
      <c r="BR200" s="42">
        <f t="shared" si="7"/>
        <v>6</v>
      </c>
      <c r="BS200" s="13"/>
      <c r="BT200" s="35"/>
      <c r="BU200" s="13">
        <v>2.0</v>
      </c>
      <c r="BV200" s="35" t="s">
        <v>167</v>
      </c>
      <c r="BW200" s="13"/>
      <c r="BX200" s="35"/>
      <c r="BY200" s="13"/>
      <c r="BZ200" s="35"/>
      <c r="CA200" s="43"/>
    </row>
    <row r="201">
      <c r="A201" s="114" t="s">
        <v>1448</v>
      </c>
      <c r="B201" s="2" t="s">
        <v>135</v>
      </c>
      <c r="C201" s="2" t="s">
        <v>1449</v>
      </c>
      <c r="D201" s="12" t="s">
        <v>1206</v>
      </c>
      <c r="E201" s="12" t="s">
        <v>1443</v>
      </c>
      <c r="F201" s="2" t="s">
        <v>1450</v>
      </c>
      <c r="G201" s="2" t="s">
        <v>1451</v>
      </c>
      <c r="H201" s="2" t="s">
        <v>1451</v>
      </c>
      <c r="I201" s="2"/>
      <c r="J201" s="2" t="s">
        <v>97</v>
      </c>
      <c r="K201" s="2" t="s">
        <v>1452</v>
      </c>
      <c r="L201" s="2" t="s">
        <v>1452</v>
      </c>
      <c r="M201" s="12" t="s">
        <v>164</v>
      </c>
      <c r="N201" s="28"/>
      <c r="O201" s="13" t="str">
        <f t="shared" si="14"/>
        <v>Christian &amp; Beat Stiefel </v>
      </c>
      <c r="P201" s="13" t="s">
        <v>84</v>
      </c>
      <c r="Q201" s="68">
        <v>14.0</v>
      </c>
      <c r="R201" s="71"/>
      <c r="S201" s="31">
        <f t="shared" si="71"/>
        <v>15.4</v>
      </c>
      <c r="T201" s="71">
        <f t="shared" si="39"/>
        <v>15.785</v>
      </c>
      <c r="U201" s="49">
        <f t="shared" si="40"/>
        <v>15.785</v>
      </c>
      <c r="V201" s="9">
        <v>13.55</v>
      </c>
      <c r="W201" s="9">
        <f t="shared" si="108"/>
        <v>2.235</v>
      </c>
      <c r="X201" s="90"/>
      <c r="Y201" s="13" t="s">
        <v>1453</v>
      </c>
      <c r="Z201" s="34" t="str">
        <f>CONCATENATE('Alle Produkte - Gesamtsortiment'!A201, " ", 'Alle Produkte - Gesamtsortiment'!C201)</f>
        <v>N51 Honig gross</v>
      </c>
      <c r="AA201" s="35" t="s">
        <v>86</v>
      </c>
      <c r="AB201" s="12" t="s">
        <v>1454</v>
      </c>
      <c r="AC201" s="26" t="str">
        <f t="shared" si="16"/>
        <v>https://webshop.quartier-depot.ch/wp-content/uploads/quartier-produkt-197.png</v>
      </c>
      <c r="AD201" s="13" t="str">
        <f t="shared" si="17"/>
        <v>Honig gross wird von Christian &amp; Beat Stiefel produziert und von Christian &amp; Beat Stiefel geliefert. Es kommt aus Höngg, Zürich und trägt keine Zertifizierung</v>
      </c>
      <c r="AE201" s="54"/>
      <c r="AF201" s="67"/>
      <c r="AG201" s="55"/>
      <c r="AH201" s="54"/>
      <c r="AI201" s="67"/>
      <c r="AJ201" s="55"/>
      <c r="AK201" s="56"/>
      <c r="AL201" s="21"/>
      <c r="AM201" s="3"/>
      <c r="AN201" s="21"/>
      <c r="AO201" s="3"/>
      <c r="AP201" s="21"/>
      <c r="AQ201" s="3"/>
      <c r="AR201" s="21"/>
      <c r="AS201" s="3"/>
      <c r="AT201" s="21"/>
      <c r="AU201" s="58">
        <v>10.0</v>
      </c>
      <c r="AV201" s="21"/>
      <c r="AW201" s="2"/>
      <c r="AX201" s="21"/>
      <c r="AY201" s="2"/>
      <c r="AZ201" s="21"/>
      <c r="BA201" s="2"/>
      <c r="BB201" s="58">
        <v>5.0</v>
      </c>
      <c r="BC201" s="2"/>
      <c r="BD201" s="21"/>
      <c r="BE201" s="20"/>
      <c r="BF201" s="21"/>
      <c r="BG201" s="20"/>
      <c r="BH201" s="21"/>
      <c r="BI201" s="41"/>
      <c r="BJ201" s="20"/>
      <c r="BK201" s="21"/>
      <c r="BL201" s="20"/>
      <c r="BM201" s="21"/>
      <c r="BN201" s="20"/>
      <c r="BO201" s="21">
        <v>20.0</v>
      </c>
      <c r="BP201" s="20"/>
      <c r="BQ201" s="42"/>
      <c r="BR201" s="42">
        <f t="shared" si="7"/>
        <v>35</v>
      </c>
      <c r="BS201" s="13">
        <v>2.0</v>
      </c>
      <c r="BT201" s="35">
        <f t="shared" ref="BT201:BT223" si="113">BS201+BN201</f>
        <v>2</v>
      </c>
      <c r="BU201" s="13">
        <v>2.0</v>
      </c>
      <c r="BV201" s="35" t="s">
        <v>167</v>
      </c>
      <c r="BW201" s="13">
        <v>8.0</v>
      </c>
      <c r="BX201" s="35">
        <v>7.0</v>
      </c>
      <c r="BY201" s="13">
        <f t="shared" ref="BY201:BY206" si="114">BR201-BW201</f>
        <v>27</v>
      </c>
      <c r="BZ201" s="35">
        <f t="shared" ref="BZ201:BZ206" si="115">BX201-BY201</f>
        <v>-20</v>
      </c>
      <c r="CA201" s="43">
        <f t="shared" ref="CA201:CA206" si="116">BZ201*U201</f>
        <v>-315.7</v>
      </c>
    </row>
    <row r="202">
      <c r="A202" s="114" t="s">
        <v>1455</v>
      </c>
      <c r="B202" s="2" t="s">
        <v>135</v>
      </c>
      <c r="C202" s="2" t="s">
        <v>1456</v>
      </c>
      <c r="D202" s="12" t="s">
        <v>1206</v>
      </c>
      <c r="E202" s="12" t="s">
        <v>1443</v>
      </c>
      <c r="F202" s="2" t="s">
        <v>1450</v>
      </c>
      <c r="G202" s="2" t="s">
        <v>1457</v>
      </c>
      <c r="H202" s="2" t="s">
        <v>1457</v>
      </c>
      <c r="I202" s="2"/>
      <c r="J202" s="2" t="s">
        <v>480</v>
      </c>
      <c r="K202" s="2" t="s">
        <v>1458</v>
      </c>
      <c r="L202" s="12" t="s">
        <v>1458</v>
      </c>
      <c r="M202" s="12" t="s">
        <v>164</v>
      </c>
      <c r="N202" s="28"/>
      <c r="O202" s="13" t="str">
        <f t="shared" si="14"/>
        <v>Alfred Spaltenstein </v>
      </c>
      <c r="P202" s="13" t="s">
        <v>84</v>
      </c>
      <c r="Q202" s="68">
        <v>8.0</v>
      </c>
      <c r="R202" s="71"/>
      <c r="S202" s="31">
        <f t="shared" si="71"/>
        <v>8.8</v>
      </c>
      <c r="T202" s="71">
        <f t="shared" si="39"/>
        <v>9.02</v>
      </c>
      <c r="U202" s="49">
        <f t="shared" si="40"/>
        <v>9.02</v>
      </c>
      <c r="V202" s="9">
        <v>13.55</v>
      </c>
      <c r="W202" s="9">
        <f t="shared" si="108"/>
        <v>-4.53</v>
      </c>
      <c r="X202" s="90"/>
      <c r="Y202" s="13" t="s">
        <v>1459</v>
      </c>
      <c r="Z202" s="34" t="str">
        <f>CONCATENATE('Alle Produkte - Gesamtsortiment'!A202, " ", 'Alle Produkte - Gesamtsortiment'!C202)</f>
        <v>N52 Honig klein</v>
      </c>
      <c r="AA202" s="35" t="s">
        <v>86</v>
      </c>
      <c r="AB202" s="12" t="s">
        <v>1460</v>
      </c>
      <c r="AC202" s="26" t="str">
        <f t="shared" si="16"/>
        <v>https://webshop.quartier-depot.ch/wp-content/uploads/quartier-produkt-198.png</v>
      </c>
      <c r="AD202" s="13" t="str">
        <f t="shared" si="17"/>
        <v>Honig klein wird von Alfred Spaltenstein produziert und von Alfred Spaltenstein geliefert. Es kommt aus Kloten, Zürich und trägt keine Zertifizierung</v>
      </c>
      <c r="AE202" s="54"/>
      <c r="AF202" s="67"/>
      <c r="AG202" s="55"/>
      <c r="AH202" s="54"/>
      <c r="AI202" s="67"/>
      <c r="AJ202" s="55"/>
      <c r="AK202" s="56"/>
      <c r="AL202" s="21"/>
      <c r="AM202" s="3"/>
      <c r="AN202" s="21"/>
      <c r="AO202" s="3"/>
      <c r="AP202" s="21"/>
      <c r="AQ202" s="3"/>
      <c r="AR202" s="21"/>
      <c r="AS202" s="3"/>
      <c r="AT202" s="21"/>
      <c r="AU202" s="58">
        <v>10.0</v>
      </c>
      <c r="AV202" s="21"/>
      <c r="AW202" s="2"/>
      <c r="AX202" s="21"/>
      <c r="AY202" s="2"/>
      <c r="AZ202" s="21"/>
      <c r="BA202" s="2"/>
      <c r="BB202" s="58">
        <v>10.0</v>
      </c>
      <c r="BC202" s="2"/>
      <c r="BD202" s="21"/>
      <c r="BE202" s="20"/>
      <c r="BF202" s="21"/>
      <c r="BG202" s="20"/>
      <c r="BH202" s="21"/>
      <c r="BI202" s="41"/>
      <c r="BJ202" s="20"/>
      <c r="BK202" s="21"/>
      <c r="BL202" s="20"/>
      <c r="BM202" s="21"/>
      <c r="BN202" s="20"/>
      <c r="BO202" s="21"/>
      <c r="BP202" s="20"/>
      <c r="BQ202" s="42"/>
      <c r="BR202" s="42">
        <f t="shared" si="7"/>
        <v>20</v>
      </c>
      <c r="BS202" s="13">
        <v>7.0</v>
      </c>
      <c r="BT202" s="35">
        <f t="shared" si="113"/>
        <v>7</v>
      </c>
      <c r="BU202" s="13">
        <v>2.0</v>
      </c>
      <c r="BV202" s="35" t="s">
        <v>167</v>
      </c>
      <c r="BW202" s="13">
        <f>3+6</f>
        <v>9</v>
      </c>
      <c r="BX202" s="35">
        <v>10.0</v>
      </c>
      <c r="BY202" s="13">
        <f t="shared" si="114"/>
        <v>11</v>
      </c>
      <c r="BZ202" s="35">
        <f t="shared" si="115"/>
        <v>-1</v>
      </c>
      <c r="CA202" s="43">
        <f t="shared" si="116"/>
        <v>-9.02</v>
      </c>
    </row>
    <row r="203">
      <c r="A203" s="114" t="s">
        <v>1461</v>
      </c>
      <c r="B203" s="2" t="s">
        <v>135</v>
      </c>
      <c r="C203" s="3" t="s">
        <v>1462</v>
      </c>
      <c r="D203" s="12" t="s">
        <v>1206</v>
      </c>
      <c r="E203" s="12" t="s">
        <v>1443</v>
      </c>
      <c r="F203" s="3" t="s">
        <v>1462</v>
      </c>
      <c r="G203" s="2" t="s">
        <v>103</v>
      </c>
      <c r="H203" s="3" t="s">
        <v>1463</v>
      </c>
      <c r="I203" s="126" t="s">
        <v>1464</v>
      </c>
      <c r="J203" s="3" t="s">
        <v>1465</v>
      </c>
      <c r="K203" s="2"/>
      <c r="L203" s="12" t="s">
        <v>1466</v>
      </c>
      <c r="M203" s="4" t="s">
        <v>83</v>
      </c>
      <c r="N203" s="28">
        <v>89110.0</v>
      </c>
      <c r="O203" s="13" t="str">
        <f t="shared" si="14"/>
        <v>Biopartner 89110</v>
      </c>
      <c r="P203" s="13" t="s">
        <v>84</v>
      </c>
      <c r="Q203" s="29">
        <v>2.92</v>
      </c>
      <c r="R203" s="71"/>
      <c r="S203" s="31">
        <f t="shared" si="71"/>
        <v>3.212</v>
      </c>
      <c r="T203" s="71">
        <f t="shared" si="39"/>
        <v>3.2923</v>
      </c>
      <c r="U203" s="49">
        <f t="shared" si="40"/>
        <v>3.2923</v>
      </c>
      <c r="V203" s="49">
        <v>6.2</v>
      </c>
      <c r="W203" s="49">
        <f t="shared" si="108"/>
        <v>-2.9077</v>
      </c>
      <c r="X203" s="90">
        <v>44540.0</v>
      </c>
      <c r="Y203" s="13" t="s">
        <v>1467</v>
      </c>
      <c r="Z203" s="34" t="str">
        <f>CONCATENATE('Alle Produkte - Gesamtsortiment'!A203, " ", 'Alle Produkte - Gesamtsortiment'!C203)</f>
        <v>N53 Konfitüre Erdbeer</v>
      </c>
      <c r="AA203" s="35" t="s">
        <v>86</v>
      </c>
      <c r="AB203" s="12" t="s">
        <v>1468</v>
      </c>
      <c r="AC203" s="26" t="str">
        <f t="shared" si="16"/>
        <v>https://webshop.quartier-depot.ch/wp-content/uploads/quartier-produkt-199.png</v>
      </c>
      <c r="AD203" s="13" t="str">
        <f t="shared" si="17"/>
        <v>Konfitüre Erdbeer wird von Haltbarmacherei (ZH) produziert und von Biopartner geliefert. Es kommt aus Zürich Wipkingen und trägt CH-Bio Zertifizierung</v>
      </c>
      <c r="AE203" s="54">
        <v>3.4</v>
      </c>
      <c r="AF203" s="54">
        <f t="shared" ref="AF203:AF205" si="117">U203-AE203</f>
        <v>-0.1077</v>
      </c>
      <c r="AG203" s="55">
        <f t="shared" ref="AG203:AG205" si="118">U203/AE203</f>
        <v>0.9683235294</v>
      </c>
      <c r="AH203" s="54"/>
      <c r="AI203" s="54"/>
      <c r="AJ203" s="55"/>
      <c r="AK203" s="56"/>
      <c r="AL203" s="58">
        <v>8.0</v>
      </c>
      <c r="AM203" s="3"/>
      <c r="AN203" s="21"/>
      <c r="AO203" s="3"/>
      <c r="AP203" s="21"/>
      <c r="AQ203" s="3"/>
      <c r="AR203" s="21"/>
      <c r="AS203" s="3"/>
      <c r="AT203" s="21"/>
      <c r="AU203" s="3"/>
      <c r="AV203" s="21"/>
      <c r="AW203" s="3"/>
      <c r="AX203" s="21"/>
      <c r="AY203" s="3"/>
      <c r="AZ203" s="21"/>
      <c r="BA203" s="3"/>
      <c r="BB203" s="21"/>
      <c r="BC203" s="3"/>
      <c r="BD203" s="21"/>
      <c r="BE203" s="20"/>
      <c r="BF203" s="21"/>
      <c r="BG203" s="20"/>
      <c r="BH203" s="21"/>
      <c r="BI203" s="41"/>
      <c r="BJ203" s="20"/>
      <c r="BK203" s="21"/>
      <c r="BL203" s="20"/>
      <c r="BM203" s="21"/>
      <c r="BN203" s="20"/>
      <c r="BO203" s="21"/>
      <c r="BP203" s="20"/>
      <c r="BQ203" s="42"/>
      <c r="BR203" s="42">
        <f t="shared" si="7"/>
        <v>8</v>
      </c>
      <c r="BS203" s="13">
        <v>1.0</v>
      </c>
      <c r="BT203" s="35">
        <f t="shared" si="113"/>
        <v>1</v>
      </c>
      <c r="BU203" s="13">
        <v>2.0</v>
      </c>
      <c r="BV203" s="35" t="s">
        <v>167</v>
      </c>
      <c r="BW203" s="13">
        <f>2+2</f>
        <v>4</v>
      </c>
      <c r="BX203" s="35">
        <v>6.0</v>
      </c>
      <c r="BY203" s="13">
        <f t="shared" si="114"/>
        <v>4</v>
      </c>
      <c r="BZ203" s="35">
        <f t="shared" si="115"/>
        <v>2</v>
      </c>
      <c r="CA203" s="43">
        <f t="shared" si="116"/>
        <v>6.5846</v>
      </c>
    </row>
    <row r="204">
      <c r="A204" s="1" t="s">
        <v>1469</v>
      </c>
      <c r="B204" s="3"/>
      <c r="C204" s="3" t="s">
        <v>1470</v>
      </c>
      <c r="D204" s="12" t="s">
        <v>1206</v>
      </c>
      <c r="E204" s="12" t="s">
        <v>1443</v>
      </c>
      <c r="F204" s="3" t="s">
        <v>1470</v>
      </c>
      <c r="G204" s="2" t="s">
        <v>103</v>
      </c>
      <c r="H204" s="3" t="s">
        <v>1463</v>
      </c>
      <c r="I204" s="126" t="s">
        <v>1464</v>
      </c>
      <c r="J204" s="3" t="s">
        <v>1465</v>
      </c>
      <c r="K204" s="2"/>
      <c r="L204" s="12" t="s">
        <v>1466</v>
      </c>
      <c r="M204" s="4" t="s">
        <v>83</v>
      </c>
      <c r="N204" s="28">
        <v>378844.0</v>
      </c>
      <c r="O204" s="13" t="str">
        <f t="shared" si="14"/>
        <v>Biopartner 378844</v>
      </c>
      <c r="P204" s="13" t="s">
        <v>84</v>
      </c>
      <c r="Q204" s="29">
        <v>5.15</v>
      </c>
      <c r="R204" s="71"/>
      <c r="S204" s="31">
        <f t="shared" si="71"/>
        <v>5.665</v>
      </c>
      <c r="T204" s="71">
        <f t="shared" si="39"/>
        <v>5.806625</v>
      </c>
      <c r="U204" s="49">
        <f t="shared" si="40"/>
        <v>5.806625</v>
      </c>
      <c r="V204" s="49">
        <v>6.2</v>
      </c>
      <c r="W204" s="49">
        <f t="shared" si="108"/>
        <v>-0.393375</v>
      </c>
      <c r="X204" s="90" t="s">
        <v>1471</v>
      </c>
      <c r="Y204" s="13" t="s">
        <v>1472</v>
      </c>
      <c r="Z204" s="34" t="str">
        <f>CONCATENATE('Alle Produkte - Gesamtsortiment'!A204, " ", 'Alle Produkte - Gesamtsortiment'!C204)</f>
        <v>N54 Konfitüre Himbeer</v>
      </c>
      <c r="AA204" s="35" t="s">
        <v>86</v>
      </c>
      <c r="AB204" s="12" t="s">
        <v>1473</v>
      </c>
      <c r="AC204" s="26" t="str">
        <f t="shared" si="16"/>
        <v>https://webshop.quartier-depot.ch/wp-content/uploads/quartier-produkt-200.png</v>
      </c>
      <c r="AD204" s="13" t="str">
        <f t="shared" si="17"/>
        <v>Konfitüre Himbeer wird von Haltbarmacherei (ZH) produziert und von Biopartner geliefert. Es kommt aus Zürich Wipkingen und trägt CH-Bio Zertifizierung</v>
      </c>
      <c r="AE204" s="54">
        <v>2.95</v>
      </c>
      <c r="AF204" s="54">
        <f t="shared" si="117"/>
        <v>2.856625</v>
      </c>
      <c r="AG204" s="55">
        <f t="shared" si="118"/>
        <v>1.968347458</v>
      </c>
      <c r="AH204" s="54"/>
      <c r="AI204" s="54"/>
      <c r="AJ204" s="55"/>
      <c r="AK204" s="56"/>
      <c r="AL204" s="58">
        <v>8.0</v>
      </c>
      <c r="AM204" s="3"/>
      <c r="AN204" s="21"/>
      <c r="AO204" s="3"/>
      <c r="AP204" s="21"/>
      <c r="AQ204" s="3"/>
      <c r="AR204" s="21"/>
      <c r="AS204" s="3"/>
      <c r="AT204" s="21"/>
      <c r="AU204" s="3"/>
      <c r="AV204" s="21"/>
      <c r="AX204" s="58">
        <v>8.0</v>
      </c>
      <c r="AY204" s="3"/>
      <c r="AZ204" s="21"/>
      <c r="BA204" s="3"/>
      <c r="BB204" s="21"/>
      <c r="BC204" s="3"/>
      <c r="BD204" s="21"/>
      <c r="BE204" s="20"/>
      <c r="BF204" s="21"/>
      <c r="BG204" s="20"/>
      <c r="BH204" s="21"/>
      <c r="BI204" s="41"/>
      <c r="BJ204" s="20"/>
      <c r="BK204" s="21"/>
      <c r="BL204" s="20"/>
      <c r="BM204" s="21"/>
      <c r="BN204" s="20"/>
      <c r="BO204" s="21"/>
      <c r="BP204" s="20"/>
      <c r="BQ204" s="42"/>
      <c r="BR204" s="42">
        <f t="shared" si="7"/>
        <v>16</v>
      </c>
      <c r="BS204" s="13">
        <v>6.0</v>
      </c>
      <c r="BT204" s="35">
        <f t="shared" si="113"/>
        <v>6</v>
      </c>
      <c r="BU204" s="13">
        <v>2.0</v>
      </c>
      <c r="BV204" s="35" t="s">
        <v>167</v>
      </c>
      <c r="BW204" s="13">
        <f>6+4</f>
        <v>10</v>
      </c>
      <c r="BX204" s="35">
        <v>4.0</v>
      </c>
      <c r="BY204" s="13">
        <f t="shared" si="114"/>
        <v>6</v>
      </c>
      <c r="BZ204" s="35">
        <f t="shared" si="115"/>
        <v>-2</v>
      </c>
      <c r="CA204" s="43">
        <f t="shared" si="116"/>
        <v>-11.61325</v>
      </c>
    </row>
    <row r="205">
      <c r="A205" s="114" t="s">
        <v>1474</v>
      </c>
      <c r="B205" s="2" t="s">
        <v>135</v>
      </c>
      <c r="C205" s="3" t="s">
        <v>1475</v>
      </c>
      <c r="D205" s="12" t="s">
        <v>1206</v>
      </c>
      <c r="E205" s="12" t="s">
        <v>1443</v>
      </c>
      <c r="F205" s="3" t="s">
        <v>1475</v>
      </c>
      <c r="G205" s="2" t="s">
        <v>103</v>
      </c>
      <c r="H205" s="3" t="s">
        <v>1463</v>
      </c>
      <c r="I205" s="126" t="s">
        <v>1464</v>
      </c>
      <c r="J205" s="3" t="s">
        <v>1465</v>
      </c>
      <c r="K205" s="2"/>
      <c r="L205" s="12" t="s">
        <v>1466</v>
      </c>
      <c r="M205" s="4" t="s">
        <v>152</v>
      </c>
      <c r="N205" s="28">
        <v>89106.0</v>
      </c>
      <c r="O205" s="13" t="str">
        <f t="shared" si="14"/>
        <v>Biopartner 89106</v>
      </c>
      <c r="P205" s="13" t="s">
        <v>84</v>
      </c>
      <c r="Q205" s="29">
        <v>2.87</v>
      </c>
      <c r="R205" s="71"/>
      <c r="S205" s="31">
        <f t="shared" si="71"/>
        <v>3.157</v>
      </c>
      <c r="T205" s="71">
        <f t="shared" si="39"/>
        <v>3.235925</v>
      </c>
      <c r="U205" s="49">
        <f t="shared" si="40"/>
        <v>3.235925</v>
      </c>
      <c r="V205" s="49">
        <v>6.2</v>
      </c>
      <c r="W205" s="49">
        <f t="shared" si="108"/>
        <v>-2.964075</v>
      </c>
      <c r="X205" s="90">
        <v>44419.0</v>
      </c>
      <c r="Y205" s="13" t="s">
        <v>1476</v>
      </c>
      <c r="Z205" s="34" t="str">
        <f>CONCATENATE('Alle Produkte - Gesamtsortiment'!A205, " ", 'Alle Produkte - Gesamtsortiment'!C205)</f>
        <v>N55 Konfitüre Aprikose</v>
      </c>
      <c r="AA205" s="35" t="s">
        <v>86</v>
      </c>
      <c r="AB205" s="12" t="s">
        <v>1477</v>
      </c>
      <c r="AC205" s="26" t="str">
        <f t="shared" si="16"/>
        <v>https://webshop.quartier-depot.ch/wp-content/uploads/quartier-produkt-201.png</v>
      </c>
      <c r="AD205" s="13" t="str">
        <f t="shared" si="17"/>
        <v>Konfitüre Aprikose wird von Haltbarmacherei (ZH) produziert und von Biopartner geliefert. Es kommt aus Zürich Wipkingen und trägt Knospe Zertifizierung</v>
      </c>
      <c r="AE205" s="54">
        <v>2.8</v>
      </c>
      <c r="AF205" s="54">
        <f t="shared" si="117"/>
        <v>0.435925</v>
      </c>
      <c r="AG205" s="55">
        <f t="shared" si="118"/>
        <v>1.1556875</v>
      </c>
      <c r="AH205" s="54"/>
      <c r="AI205" s="54"/>
      <c r="AJ205" s="55"/>
      <c r="AK205" s="56"/>
      <c r="AL205" s="58">
        <v>8.0</v>
      </c>
      <c r="AM205" s="3"/>
      <c r="AN205" s="21"/>
      <c r="AO205" s="3"/>
      <c r="AP205" s="21"/>
      <c r="AQ205" s="3"/>
      <c r="AR205" s="21"/>
      <c r="AS205" s="3"/>
      <c r="AT205" s="21"/>
      <c r="AU205" s="3"/>
      <c r="AV205" s="21"/>
      <c r="AX205" s="21"/>
      <c r="AY205" s="3"/>
      <c r="AZ205" s="21"/>
      <c r="BA205" s="3"/>
      <c r="BB205" s="21">
        <v>6.0</v>
      </c>
      <c r="BC205" s="3"/>
      <c r="BD205" s="21"/>
      <c r="BE205" s="20"/>
      <c r="BF205" s="21"/>
      <c r="BG205" s="20"/>
      <c r="BH205" s="21"/>
      <c r="BI205" s="41"/>
      <c r="BJ205" s="20"/>
      <c r="BK205" s="21"/>
      <c r="BL205" s="20"/>
      <c r="BM205" s="21"/>
      <c r="BN205" s="20"/>
      <c r="BO205" s="21"/>
      <c r="BP205" s="20"/>
      <c r="BQ205" s="42"/>
      <c r="BR205" s="42">
        <f t="shared" si="7"/>
        <v>14</v>
      </c>
      <c r="BS205" s="13">
        <v>0.0</v>
      </c>
      <c r="BT205" s="35">
        <f t="shared" si="113"/>
        <v>0</v>
      </c>
      <c r="BU205" s="13">
        <v>2.0</v>
      </c>
      <c r="BV205" s="35" t="s">
        <v>167</v>
      </c>
      <c r="BW205" s="13">
        <f>7+4</f>
        <v>11</v>
      </c>
      <c r="BX205" s="35">
        <v>4.0</v>
      </c>
      <c r="BY205" s="13">
        <f t="shared" si="114"/>
        <v>3</v>
      </c>
      <c r="BZ205" s="35">
        <f t="shared" si="115"/>
        <v>1</v>
      </c>
      <c r="CA205" s="43">
        <f t="shared" si="116"/>
        <v>3.235925</v>
      </c>
    </row>
    <row r="206">
      <c r="A206" s="1" t="s">
        <v>1478</v>
      </c>
      <c r="B206" s="2"/>
      <c r="C206" s="2" t="s">
        <v>1479</v>
      </c>
      <c r="D206" s="12" t="s">
        <v>1206</v>
      </c>
      <c r="E206" s="12" t="s">
        <v>1443</v>
      </c>
      <c r="F206" s="2" t="s">
        <v>1479</v>
      </c>
      <c r="G206" s="2" t="s">
        <v>103</v>
      </c>
      <c r="H206" s="3" t="s">
        <v>1480</v>
      </c>
      <c r="I206" s="3"/>
      <c r="J206" s="2" t="s">
        <v>1465</v>
      </c>
      <c r="K206" s="2" t="s">
        <v>311</v>
      </c>
      <c r="L206" s="2" t="s">
        <v>295</v>
      </c>
      <c r="M206" s="4" t="s">
        <v>296</v>
      </c>
      <c r="N206" s="28">
        <v>305490.0</v>
      </c>
      <c r="O206" s="13" t="str">
        <f t="shared" si="14"/>
        <v>Biopartner 305490</v>
      </c>
      <c r="P206" s="13" t="s">
        <v>84</v>
      </c>
      <c r="Q206" s="111">
        <v>6.23</v>
      </c>
      <c r="R206" s="71"/>
      <c r="S206" s="71">
        <f t="shared" si="71"/>
        <v>6.853</v>
      </c>
      <c r="T206" s="71">
        <f t="shared" si="39"/>
        <v>7.024325</v>
      </c>
      <c r="U206" s="49">
        <f t="shared" si="40"/>
        <v>7.024325</v>
      </c>
      <c r="V206" s="9">
        <v>6.99</v>
      </c>
      <c r="W206" s="9">
        <f t="shared" si="108"/>
        <v>0.034325</v>
      </c>
      <c r="X206" s="90"/>
      <c r="Y206" s="13" t="s">
        <v>1481</v>
      </c>
      <c r="Z206" s="34" t="str">
        <f>CONCATENATE('Alle Produkte - Gesamtsortiment'!A206, " ", 'Alle Produkte - Gesamtsortiment'!C206)</f>
        <v>N56 Mandelmus</v>
      </c>
      <c r="AA206" s="35" t="s">
        <v>86</v>
      </c>
      <c r="AB206" s="12" t="s">
        <v>1482</v>
      </c>
      <c r="AC206" s="26" t="str">
        <f t="shared" si="16"/>
        <v>https://webshop.quartier-depot.ch/wp-content/uploads/quartier-produkt-202.png</v>
      </c>
      <c r="AD206" s="13" t="str">
        <f t="shared" si="17"/>
        <v>Mandelmus wird von Perl'amande produziert und von Biopartner geliefert. Es kommt aus Frankreich und trägt EU-Bio Zertifizierung</v>
      </c>
      <c r="AE206" s="54"/>
      <c r="AF206" s="54"/>
      <c r="AG206" s="55"/>
      <c r="AH206" s="54"/>
      <c r="AI206" s="54"/>
      <c r="AJ206" s="55"/>
      <c r="AK206" s="56"/>
      <c r="AL206" s="21"/>
      <c r="AM206" s="89"/>
      <c r="AN206" s="21"/>
      <c r="AO206" s="89"/>
      <c r="AP206" s="21"/>
      <c r="AQ206" s="89">
        <v>6.0</v>
      </c>
      <c r="AR206" s="21"/>
      <c r="AS206" s="89"/>
      <c r="AT206" s="21"/>
      <c r="AU206" s="92">
        <v>12.0</v>
      </c>
      <c r="AV206" s="21"/>
      <c r="AX206" s="21"/>
      <c r="AY206" s="58">
        <v>6.0</v>
      </c>
      <c r="AZ206" s="21"/>
      <c r="BA206" s="89"/>
      <c r="BB206" s="21"/>
      <c r="BC206" s="89"/>
      <c r="BD206" s="21"/>
      <c r="BE206" s="20"/>
      <c r="BF206" s="21"/>
      <c r="BG206" s="20"/>
      <c r="BH206" s="21"/>
      <c r="BI206" s="41"/>
      <c r="BJ206" s="20"/>
      <c r="BK206" s="21"/>
      <c r="BL206" s="20">
        <v>6.0</v>
      </c>
      <c r="BM206" s="21"/>
      <c r="BN206" s="20"/>
      <c r="BO206" s="21"/>
      <c r="BP206" s="20"/>
      <c r="BQ206" s="42"/>
      <c r="BR206" s="42">
        <f t="shared" si="7"/>
        <v>30</v>
      </c>
      <c r="BS206" s="13">
        <v>8.0</v>
      </c>
      <c r="BT206" s="35">
        <f t="shared" si="113"/>
        <v>8</v>
      </c>
      <c r="BU206" s="13">
        <v>2.0</v>
      </c>
      <c r="BV206" s="35" t="s">
        <v>167</v>
      </c>
      <c r="BW206" s="13">
        <f>6+10</f>
        <v>16</v>
      </c>
      <c r="BX206" s="35">
        <v>8.0</v>
      </c>
      <c r="BY206" s="13">
        <f t="shared" si="114"/>
        <v>14</v>
      </c>
      <c r="BZ206" s="35">
        <f t="shared" si="115"/>
        <v>-6</v>
      </c>
      <c r="CA206" s="43">
        <f t="shared" si="116"/>
        <v>-42.14595</v>
      </c>
    </row>
    <row r="207">
      <c r="A207" s="1" t="s">
        <v>1483</v>
      </c>
      <c r="B207" s="2"/>
      <c r="C207" s="2" t="s">
        <v>1484</v>
      </c>
      <c r="D207" s="12" t="s">
        <v>1206</v>
      </c>
      <c r="E207" s="12" t="s">
        <v>1443</v>
      </c>
      <c r="F207" s="2" t="s">
        <v>1484</v>
      </c>
      <c r="G207" s="2" t="s">
        <v>1043</v>
      </c>
      <c r="H207" s="2" t="s">
        <v>1043</v>
      </c>
      <c r="I207" s="122" t="s">
        <v>1044</v>
      </c>
      <c r="J207" s="2"/>
      <c r="K207" s="2" t="s">
        <v>81</v>
      </c>
      <c r="L207" s="2" t="s">
        <v>81</v>
      </c>
      <c r="M207" s="4"/>
      <c r="N207" s="28"/>
      <c r="O207" s="13" t="str">
        <f t="shared" si="14"/>
        <v>Ab ins Glas </v>
      </c>
      <c r="P207" s="13" t="s">
        <v>84</v>
      </c>
      <c r="Q207" s="111">
        <v>6.23</v>
      </c>
      <c r="R207" s="71"/>
      <c r="S207" s="68">
        <v>6.5</v>
      </c>
      <c r="T207" s="71">
        <f t="shared" si="39"/>
        <v>6.6625</v>
      </c>
      <c r="U207" s="49">
        <f t="shared" si="40"/>
        <v>6.6625</v>
      </c>
      <c r="V207" s="9">
        <v>6.99</v>
      </c>
      <c r="W207" s="9">
        <f t="shared" si="108"/>
        <v>-0.3275</v>
      </c>
      <c r="X207" s="90"/>
      <c r="Y207" s="13" t="s">
        <v>1485</v>
      </c>
      <c r="Z207" s="34" t="str">
        <f>CONCATENATE('Alle Produkte - Gesamtsortiment'!A207, " ", 'Alle Produkte - Gesamtsortiment'!C207)</f>
        <v>N57 Ab ins Glas süss</v>
      </c>
      <c r="AA207" s="35" t="s">
        <v>86</v>
      </c>
      <c r="AB207" s="12" t="s">
        <v>1486</v>
      </c>
      <c r="AC207" s="26" t="str">
        <f t="shared" si="16"/>
        <v>https://webshop.quartier-depot.ch/wp-content/uploads/quartier-produkt-203.png</v>
      </c>
      <c r="AD207" s="13" t="str">
        <f t="shared" si="17"/>
        <v>Ab ins Glas süss wird von Ab ins Glas produziert und von Ab ins Glas geliefert. Es kommt aus Schweiz und trägt  Zertifizierung</v>
      </c>
      <c r="AE207" s="54"/>
      <c r="AF207" s="54"/>
      <c r="AG207" s="55"/>
      <c r="AH207" s="54"/>
      <c r="AI207" s="54"/>
      <c r="AJ207" s="55"/>
      <c r="AK207" s="56"/>
      <c r="AL207" s="21"/>
      <c r="AM207" s="89"/>
      <c r="AN207" s="21"/>
      <c r="AO207" s="89"/>
      <c r="AP207" s="21"/>
      <c r="AQ207" s="89"/>
      <c r="AR207" s="21"/>
      <c r="AS207" s="89"/>
      <c r="AT207" s="21"/>
      <c r="AU207" s="89"/>
      <c r="AV207" s="21"/>
      <c r="AX207" s="21"/>
      <c r="AY207" s="2"/>
      <c r="AZ207" s="21"/>
      <c r="BA207" s="89"/>
      <c r="BB207" s="21"/>
      <c r="BC207" s="89"/>
      <c r="BD207" s="21"/>
      <c r="BE207" s="20"/>
      <c r="BF207" s="21">
        <v>15.0</v>
      </c>
      <c r="BG207" s="20"/>
      <c r="BH207" s="21"/>
      <c r="BI207" s="41"/>
      <c r="BJ207" s="20"/>
      <c r="BK207" s="21"/>
      <c r="BL207" s="20"/>
      <c r="BM207" s="21"/>
      <c r="BN207" s="20"/>
      <c r="BO207" s="21"/>
      <c r="BP207" s="20"/>
      <c r="BQ207" s="42"/>
      <c r="BR207" s="42">
        <f t="shared" si="7"/>
        <v>15</v>
      </c>
      <c r="BS207" s="13">
        <v>14.0</v>
      </c>
      <c r="BT207" s="35">
        <f t="shared" si="113"/>
        <v>14</v>
      </c>
      <c r="BU207" s="13"/>
      <c r="BV207" s="35" t="s">
        <v>167</v>
      </c>
      <c r="BW207" s="13"/>
      <c r="BX207" s="35"/>
      <c r="BY207" s="13"/>
      <c r="BZ207" s="35"/>
      <c r="CA207" s="43"/>
    </row>
    <row r="208">
      <c r="A208" s="1" t="s">
        <v>1487</v>
      </c>
      <c r="B208" s="2"/>
      <c r="C208" s="2" t="s">
        <v>1488</v>
      </c>
      <c r="D208" s="12" t="s">
        <v>1206</v>
      </c>
      <c r="E208" s="12" t="s">
        <v>1489</v>
      </c>
      <c r="F208" s="2" t="s">
        <v>1490</v>
      </c>
      <c r="G208" s="2" t="s">
        <v>616</v>
      </c>
      <c r="H208" s="3" t="s">
        <v>616</v>
      </c>
      <c r="I208" s="87" t="s">
        <v>617</v>
      </c>
      <c r="J208" s="2" t="s">
        <v>1491</v>
      </c>
      <c r="K208" s="2" t="s">
        <v>311</v>
      </c>
      <c r="L208" s="2" t="s">
        <v>311</v>
      </c>
      <c r="M208" s="4" t="s">
        <v>296</v>
      </c>
      <c r="N208" s="28" t="s">
        <v>1492</v>
      </c>
      <c r="O208" s="13" t="str">
        <f t="shared" si="14"/>
        <v>Terra Verde 112.044.00</v>
      </c>
      <c r="P208" s="13" t="s">
        <v>84</v>
      </c>
      <c r="Q208" s="111">
        <v>3.7</v>
      </c>
      <c r="R208" s="71"/>
      <c r="S208" s="71">
        <f t="shared" ref="S208:S257" si="119">Q208*1.1</f>
        <v>4.07</v>
      </c>
      <c r="T208" s="71">
        <f t="shared" si="39"/>
        <v>4.17175</v>
      </c>
      <c r="U208" s="49">
        <f t="shared" si="40"/>
        <v>4.17175</v>
      </c>
      <c r="V208" s="9">
        <v>4.3</v>
      </c>
      <c r="W208" s="9">
        <f t="shared" si="108"/>
        <v>-0.12825</v>
      </c>
      <c r="X208" s="90"/>
      <c r="Y208" s="13" t="s">
        <v>1493</v>
      </c>
      <c r="Z208" s="34" t="str">
        <f>CONCATENATE('Alle Produkte - Gesamtsortiment'!A208, " ", 'Alle Produkte - Gesamtsortiment'!C208)</f>
        <v>P10 Schoggi Mandeln</v>
      </c>
      <c r="AA208" s="35" t="s">
        <v>86</v>
      </c>
      <c r="AB208" s="12" t="s">
        <v>1494</v>
      </c>
      <c r="AC208" s="26" t="str">
        <f t="shared" si="16"/>
        <v>https://webshop.quartier-depot.ch/wp-content/uploads/quartier-produkt-204.png</v>
      </c>
      <c r="AD208" s="13" t="str">
        <f t="shared" si="17"/>
        <v>Schoggi Mandeln wird von Terra Verde produziert und von Terra Verde geliefert. Es kommt aus Italien und trägt EU-Bio Zertifizierung</v>
      </c>
      <c r="AE208" s="54"/>
      <c r="AF208" s="54">
        <f t="shared" ref="AF208:AF212" si="120">U208-AE208</f>
        <v>4.17175</v>
      </c>
      <c r="AG208" s="55" t="str">
        <f t="shared" ref="AG208:AG212" si="121">U208/AE208</f>
        <v>#DIV/0!</v>
      </c>
      <c r="AH208" s="54"/>
      <c r="AI208" s="54"/>
      <c r="AJ208" s="55"/>
      <c r="AK208" s="56"/>
      <c r="AL208" s="21">
        <v>10.0</v>
      </c>
      <c r="AM208" s="89"/>
      <c r="AN208" s="21"/>
      <c r="AO208" s="89"/>
      <c r="AP208" s="21"/>
      <c r="AQ208" s="89"/>
      <c r="AR208" s="21"/>
      <c r="AS208" s="89"/>
      <c r="AT208" s="21"/>
      <c r="AU208" s="89">
        <v>12.0</v>
      </c>
      <c r="AV208" s="21"/>
      <c r="AX208" s="21"/>
      <c r="AY208" s="89"/>
      <c r="AZ208" s="21"/>
      <c r="BA208" s="89"/>
      <c r="BB208" s="21"/>
      <c r="BC208" s="89"/>
      <c r="BD208" s="21"/>
      <c r="BE208" s="61">
        <v>12.0</v>
      </c>
      <c r="BF208" s="21"/>
      <c r="BG208" s="20"/>
      <c r="BH208" s="21"/>
      <c r="BI208" s="41"/>
      <c r="BJ208" s="20"/>
      <c r="BK208" s="21"/>
      <c r="BL208" s="20"/>
      <c r="BM208" s="21"/>
      <c r="BN208" s="20"/>
      <c r="BO208" s="21"/>
      <c r="BP208" s="20"/>
      <c r="BQ208" s="42"/>
      <c r="BR208" s="42">
        <f t="shared" si="7"/>
        <v>34</v>
      </c>
      <c r="BS208" s="13">
        <v>9.0</v>
      </c>
      <c r="BT208" s="35">
        <f t="shared" si="113"/>
        <v>9</v>
      </c>
      <c r="BU208" s="13">
        <v>6.0</v>
      </c>
      <c r="BV208" s="35" t="s">
        <v>167</v>
      </c>
      <c r="BW208" s="13">
        <v>19.0</v>
      </c>
      <c r="BX208" s="35">
        <v>13.0</v>
      </c>
      <c r="BY208" s="13">
        <f t="shared" ref="BY208:BY223" si="122">BR208-BW208</f>
        <v>15</v>
      </c>
      <c r="BZ208" s="35">
        <f t="shared" ref="BZ208:BZ223" si="123">BX208-BY208</f>
        <v>-2</v>
      </c>
      <c r="CA208" s="43">
        <f t="shared" ref="CA208:CA223" si="124">BZ208*U208</f>
        <v>-8.3435</v>
      </c>
    </row>
    <row r="209">
      <c r="A209" s="114" t="s">
        <v>1495</v>
      </c>
      <c r="B209" s="2"/>
      <c r="C209" s="3" t="s">
        <v>1496</v>
      </c>
      <c r="D209" s="12" t="s">
        <v>1206</v>
      </c>
      <c r="E209" s="12" t="s">
        <v>1489</v>
      </c>
      <c r="F209" s="3" t="s">
        <v>1496</v>
      </c>
      <c r="G209" s="2" t="s">
        <v>741</v>
      </c>
      <c r="H209" s="2" t="s">
        <v>741</v>
      </c>
      <c r="I209" s="87" t="s">
        <v>749</v>
      </c>
      <c r="J209" s="3" t="s">
        <v>1130</v>
      </c>
      <c r="K209" s="2" t="s">
        <v>81</v>
      </c>
      <c r="L209" s="2" t="s">
        <v>81</v>
      </c>
      <c r="M209" s="4" t="s">
        <v>83</v>
      </c>
      <c r="N209" s="28" t="s">
        <v>1497</v>
      </c>
      <c r="O209" s="13" t="str">
        <f t="shared" si="14"/>
        <v>Mahler &amp; Co MM_0853</v>
      </c>
      <c r="P209" s="13" t="s">
        <v>84</v>
      </c>
      <c r="Q209" s="29">
        <v>4.83</v>
      </c>
      <c r="R209" s="71"/>
      <c r="S209" s="31">
        <f t="shared" si="119"/>
        <v>5.313</v>
      </c>
      <c r="T209" s="71">
        <f t="shared" si="39"/>
        <v>5.445825</v>
      </c>
      <c r="U209" s="49">
        <f t="shared" si="40"/>
        <v>5.445825</v>
      </c>
      <c r="V209" s="9">
        <v>6.25</v>
      </c>
      <c r="W209" s="9">
        <f t="shared" si="108"/>
        <v>-0.804175</v>
      </c>
      <c r="X209" s="90" t="s">
        <v>1498</v>
      </c>
      <c r="Y209" s="13" t="s">
        <v>1499</v>
      </c>
      <c r="Z209" s="34" t="str">
        <f>CONCATENATE('Alle Produkte - Gesamtsortiment'!A209, " ", 'Alle Produkte - Gesamtsortiment'!C209)</f>
        <v>P11 UrDinkel-Cantucci</v>
      </c>
      <c r="AA209" s="35" t="s">
        <v>86</v>
      </c>
      <c r="AB209" s="12" t="s">
        <v>1500</v>
      </c>
      <c r="AC209" s="26" t="str">
        <f t="shared" si="16"/>
        <v>https://webshop.quartier-depot.ch/wp-content/uploads/quartier-produkt-205.png</v>
      </c>
      <c r="AD209" s="13" t="str">
        <f t="shared" si="17"/>
        <v>UrDinkel-Cantucci wird von Mahler &amp; Co produziert und von Mahler &amp; Co geliefert. Es kommt aus Schweiz und trägt CH-Bio Zertifizierung</v>
      </c>
      <c r="AE209" s="36"/>
      <c r="AF209" s="54">
        <f t="shared" si="120"/>
        <v>5.445825</v>
      </c>
      <c r="AG209" s="55" t="str">
        <f t="shared" si="121"/>
        <v>#DIV/0!</v>
      </c>
      <c r="AH209" s="36"/>
      <c r="AI209" s="54"/>
      <c r="AJ209" s="55"/>
      <c r="AK209" s="56"/>
      <c r="AL209" s="58">
        <v>12.0</v>
      </c>
      <c r="AM209" s="3"/>
      <c r="AN209" s="21"/>
      <c r="AO209" s="3"/>
      <c r="AP209" s="21"/>
      <c r="AQ209" s="3"/>
      <c r="AR209" s="21"/>
      <c r="AS209" s="3"/>
      <c r="AT209" s="21"/>
      <c r="AU209" s="3"/>
      <c r="AV209" s="21"/>
      <c r="AX209" s="21">
        <v>6.0</v>
      </c>
      <c r="AY209" s="58">
        <v>10.0</v>
      </c>
      <c r="AZ209" s="21"/>
      <c r="BA209" s="2"/>
      <c r="BB209" s="21"/>
      <c r="BC209" s="2"/>
      <c r="BD209" s="21"/>
      <c r="BE209" s="20"/>
      <c r="BF209" s="21"/>
      <c r="BG209" s="20"/>
      <c r="BH209" s="21"/>
      <c r="BI209" s="41"/>
      <c r="BJ209" s="20"/>
      <c r="BK209" s="21"/>
      <c r="BL209" s="20"/>
      <c r="BM209" s="21"/>
      <c r="BN209" s="20"/>
      <c r="BO209" s="21"/>
      <c r="BP209" s="20"/>
      <c r="BQ209" s="42"/>
      <c r="BR209" s="42">
        <f t="shared" si="7"/>
        <v>28</v>
      </c>
      <c r="BS209" s="13">
        <v>7.0</v>
      </c>
      <c r="BT209" s="35">
        <f t="shared" si="113"/>
        <v>7</v>
      </c>
      <c r="BU209" s="13">
        <v>2.0</v>
      </c>
      <c r="BV209" s="35" t="s">
        <v>167</v>
      </c>
      <c r="BW209" s="13">
        <v>9.0</v>
      </c>
      <c r="BX209" s="35">
        <v>11.0</v>
      </c>
      <c r="BY209" s="13">
        <f t="shared" si="122"/>
        <v>19</v>
      </c>
      <c r="BZ209" s="35">
        <f t="shared" si="123"/>
        <v>-8</v>
      </c>
      <c r="CA209" s="43">
        <f t="shared" si="124"/>
        <v>-43.5666</v>
      </c>
    </row>
    <row r="210">
      <c r="A210" s="114" t="s">
        <v>1501</v>
      </c>
      <c r="B210" s="3"/>
      <c r="C210" s="3" t="s">
        <v>1502</v>
      </c>
      <c r="D210" s="12" t="s">
        <v>1206</v>
      </c>
      <c r="E210" s="12" t="s">
        <v>1489</v>
      </c>
      <c r="F210" s="3" t="s">
        <v>1502</v>
      </c>
      <c r="G210" s="2" t="s">
        <v>103</v>
      </c>
      <c r="H210" s="2" t="s">
        <v>1503</v>
      </c>
      <c r="I210" s="87" t="s">
        <v>1504</v>
      </c>
      <c r="J210" s="3" t="s">
        <v>1505</v>
      </c>
      <c r="K210" s="2"/>
      <c r="L210" s="2" t="s">
        <v>1506</v>
      </c>
      <c r="M210" s="4" t="s">
        <v>296</v>
      </c>
      <c r="N210" s="28">
        <v>83614.0</v>
      </c>
      <c r="O210" s="13" t="str">
        <f t="shared" si="14"/>
        <v>Biopartner 83614</v>
      </c>
      <c r="P210" s="13" t="s">
        <v>84</v>
      </c>
      <c r="Q210" s="111">
        <v>3.35</v>
      </c>
      <c r="R210" s="71"/>
      <c r="S210" s="31">
        <f t="shared" si="119"/>
        <v>3.685</v>
      </c>
      <c r="T210" s="71">
        <f t="shared" si="39"/>
        <v>3.777125</v>
      </c>
      <c r="U210" s="49">
        <f t="shared" si="40"/>
        <v>3.777125</v>
      </c>
      <c r="V210" s="9">
        <v>3.9</v>
      </c>
      <c r="W210" s="9">
        <f t="shared" si="108"/>
        <v>-0.122875</v>
      </c>
      <c r="X210" s="90" t="s">
        <v>1507</v>
      </c>
      <c r="Y210" s="13" t="s">
        <v>1508</v>
      </c>
      <c r="Z210" s="34" t="str">
        <f>CONCATENATE('Alle Produkte - Gesamtsortiment'!A210, " ", 'Alle Produkte - Gesamtsortiment'!C210)</f>
        <v>P12 Schokolade 70% Edelbitter</v>
      </c>
      <c r="AA210" s="35" t="s">
        <v>86</v>
      </c>
      <c r="AB210" s="12" t="s">
        <v>1509</v>
      </c>
      <c r="AC210" s="26" t="str">
        <f t="shared" si="16"/>
        <v>https://webshop.quartier-depot.ch/wp-content/uploads/quartier-produkt-206.png</v>
      </c>
      <c r="AD210" s="13" t="str">
        <f t="shared" si="17"/>
        <v>Schokolade 70% Edelbitter wird von Schönenberger produziert und von Biopartner geliefert. Es kommt aus Luzern und trägt EU-Bio Zertifizierung</v>
      </c>
      <c r="AE210" s="36"/>
      <c r="AF210" s="54">
        <f t="shared" si="120"/>
        <v>3.777125</v>
      </c>
      <c r="AG210" s="55" t="str">
        <f t="shared" si="121"/>
        <v>#DIV/0!</v>
      </c>
      <c r="AH210" s="36"/>
      <c r="AI210" s="54"/>
      <c r="AJ210" s="55"/>
      <c r="AK210" s="56"/>
      <c r="AL210" s="58">
        <v>12.0</v>
      </c>
      <c r="AM210" s="3"/>
      <c r="AN210" s="21"/>
      <c r="AO210" s="3"/>
      <c r="AP210" s="21"/>
      <c r="AQ210" s="3"/>
      <c r="AR210" s="21"/>
      <c r="AS210" s="3"/>
      <c r="AT210" s="21"/>
      <c r="AU210" s="3"/>
      <c r="AV210" s="21"/>
      <c r="AX210" s="21"/>
      <c r="AY210" s="3"/>
      <c r="AZ210" s="21"/>
      <c r="BA210" s="3"/>
      <c r="BB210" s="21"/>
      <c r="BC210" s="3"/>
      <c r="BD210" s="21"/>
      <c r="BE210" s="20">
        <v>12.0</v>
      </c>
      <c r="BF210" s="21"/>
      <c r="BG210" s="20"/>
      <c r="BH210" s="21">
        <v>6.0</v>
      </c>
      <c r="BI210" s="41"/>
      <c r="BJ210" s="20"/>
      <c r="BK210" s="21"/>
      <c r="BL210" s="20"/>
      <c r="BM210" s="21"/>
      <c r="BN210" s="20"/>
      <c r="BO210" s="21"/>
      <c r="BP210" s="20"/>
      <c r="BQ210" s="42"/>
      <c r="BR210" s="42">
        <f t="shared" si="7"/>
        <v>30</v>
      </c>
      <c r="BS210" s="13">
        <v>5.0</v>
      </c>
      <c r="BT210" s="35">
        <f t="shared" si="113"/>
        <v>5</v>
      </c>
      <c r="BU210" s="13">
        <v>4.0</v>
      </c>
      <c r="BV210" s="35" t="s">
        <v>167</v>
      </c>
      <c r="BW210" s="13">
        <v>11.0</v>
      </c>
      <c r="BX210" s="35">
        <v>0.0</v>
      </c>
      <c r="BY210" s="13">
        <f t="shared" si="122"/>
        <v>19</v>
      </c>
      <c r="BZ210" s="35">
        <f t="shared" si="123"/>
        <v>-19</v>
      </c>
      <c r="CA210" s="43">
        <f t="shared" si="124"/>
        <v>-71.765375</v>
      </c>
    </row>
    <row r="211" ht="17.25" customHeight="1">
      <c r="A211" s="114" t="s">
        <v>1510</v>
      </c>
      <c r="B211" s="3"/>
      <c r="C211" s="3" t="s">
        <v>1511</v>
      </c>
      <c r="D211" s="12" t="s">
        <v>1206</v>
      </c>
      <c r="E211" s="12" t="s">
        <v>1489</v>
      </c>
      <c r="F211" s="3" t="s">
        <v>1511</v>
      </c>
      <c r="G211" s="2" t="s">
        <v>103</v>
      </c>
      <c r="H211" s="2" t="s">
        <v>1503</v>
      </c>
      <c r="I211" s="87" t="s">
        <v>1504</v>
      </c>
      <c r="J211" s="3" t="s">
        <v>1505</v>
      </c>
      <c r="K211" s="2"/>
      <c r="L211" s="2" t="s">
        <v>1506</v>
      </c>
      <c r="M211" s="4" t="s">
        <v>296</v>
      </c>
      <c r="N211" s="28">
        <v>83610.0</v>
      </c>
      <c r="O211" s="13" t="str">
        <f t="shared" si="14"/>
        <v>Biopartner 83610</v>
      </c>
      <c r="P211" s="13" t="s">
        <v>84</v>
      </c>
      <c r="Q211" s="111">
        <v>3.35</v>
      </c>
      <c r="R211" s="71"/>
      <c r="S211" s="31">
        <f t="shared" si="119"/>
        <v>3.685</v>
      </c>
      <c r="T211" s="71">
        <f t="shared" si="39"/>
        <v>3.777125</v>
      </c>
      <c r="U211" s="49">
        <f t="shared" si="40"/>
        <v>3.777125</v>
      </c>
      <c r="V211" s="49">
        <v>3.9</v>
      </c>
      <c r="W211" s="49">
        <f t="shared" si="108"/>
        <v>-0.122875</v>
      </c>
      <c r="X211" s="90" t="s">
        <v>1512</v>
      </c>
      <c r="Y211" s="13" t="s">
        <v>1513</v>
      </c>
      <c r="Z211" s="34" t="str">
        <f>CONCATENATE('Alle Produkte - Gesamtsortiment'!A211, " ", 'Alle Produkte - Gesamtsortiment'!C211)</f>
        <v>P13 Schokolade 41% Vollmilch</v>
      </c>
      <c r="AA211" s="35" t="s">
        <v>86</v>
      </c>
      <c r="AB211" s="12" t="s">
        <v>1514</v>
      </c>
      <c r="AC211" s="26" t="str">
        <f t="shared" si="16"/>
        <v>https://webshop.quartier-depot.ch/wp-content/uploads/quartier-produkt-207.png</v>
      </c>
      <c r="AD211" s="13" t="str">
        <f t="shared" si="17"/>
        <v>Schokolade 41% Vollmilch wird von Schönenberger produziert und von Biopartner geliefert. Es kommt aus Luzern und trägt EU-Bio Zertifizierung</v>
      </c>
      <c r="AE211" s="36"/>
      <c r="AF211" s="54">
        <f t="shared" si="120"/>
        <v>3.777125</v>
      </c>
      <c r="AG211" s="55" t="str">
        <f t="shared" si="121"/>
        <v>#DIV/0!</v>
      </c>
      <c r="AH211" s="36"/>
      <c r="AI211" s="54"/>
      <c r="AJ211" s="55"/>
      <c r="AK211" s="56"/>
      <c r="AL211" s="58">
        <v>24.0</v>
      </c>
      <c r="AM211" s="3"/>
      <c r="AN211" s="21"/>
      <c r="AO211" s="3"/>
      <c r="AP211" s="21"/>
      <c r="AQ211" s="3"/>
      <c r="AR211" s="21"/>
      <c r="AS211" s="3"/>
      <c r="AT211" s="21"/>
      <c r="AU211" s="3"/>
      <c r="AV211" s="21"/>
      <c r="AX211" s="21"/>
      <c r="AY211" s="3"/>
      <c r="AZ211" s="21"/>
      <c r="BA211" s="3"/>
      <c r="BB211" s="21"/>
      <c r="BC211" s="3"/>
      <c r="BD211" s="21"/>
      <c r="BE211" s="20"/>
      <c r="BF211" s="21"/>
      <c r="BG211" s="20"/>
      <c r="BH211" s="21">
        <v>6.0</v>
      </c>
      <c r="BI211" s="41"/>
      <c r="BJ211" s="20"/>
      <c r="BK211" s="21"/>
      <c r="BL211" s="20"/>
      <c r="BM211" s="21"/>
      <c r="BN211" s="20"/>
      <c r="BO211" s="21"/>
      <c r="BP211" s="20"/>
      <c r="BQ211" s="42"/>
      <c r="BR211" s="42">
        <f t="shared" si="7"/>
        <v>30</v>
      </c>
      <c r="BS211" s="13">
        <v>6.0</v>
      </c>
      <c r="BT211" s="35">
        <f t="shared" si="113"/>
        <v>6</v>
      </c>
      <c r="BU211" s="13">
        <v>4.0</v>
      </c>
      <c r="BV211" s="35" t="s">
        <v>167</v>
      </c>
      <c r="BW211" s="13">
        <v>19.0</v>
      </c>
      <c r="BX211" s="35">
        <v>4.0</v>
      </c>
      <c r="BY211" s="13">
        <f t="shared" si="122"/>
        <v>11</v>
      </c>
      <c r="BZ211" s="35">
        <f t="shared" si="123"/>
        <v>-7</v>
      </c>
      <c r="CA211" s="43">
        <f t="shared" si="124"/>
        <v>-26.439875</v>
      </c>
    </row>
    <row r="212">
      <c r="A212" s="114" t="s">
        <v>1515</v>
      </c>
      <c r="B212" s="2"/>
      <c r="C212" s="2" t="s">
        <v>1516</v>
      </c>
      <c r="D212" s="12" t="s">
        <v>1206</v>
      </c>
      <c r="E212" s="12" t="s">
        <v>1489</v>
      </c>
      <c r="F212" s="2" t="s">
        <v>1517</v>
      </c>
      <c r="G212" s="2" t="s">
        <v>103</v>
      </c>
      <c r="H212" s="2" t="s">
        <v>1503</v>
      </c>
      <c r="I212" s="87" t="s">
        <v>1504</v>
      </c>
      <c r="J212" s="3" t="s">
        <v>1505</v>
      </c>
      <c r="K212" s="2"/>
      <c r="L212" s="2" t="s">
        <v>1506</v>
      </c>
      <c r="M212" s="4" t="s">
        <v>296</v>
      </c>
      <c r="N212" s="28">
        <v>83611.0</v>
      </c>
      <c r="O212" s="13" t="str">
        <f t="shared" si="14"/>
        <v>Biopartner 83611</v>
      </c>
      <c r="P212" s="13" t="s">
        <v>84</v>
      </c>
      <c r="Q212" s="111">
        <v>3.35</v>
      </c>
      <c r="R212" s="71"/>
      <c r="S212" s="31">
        <f t="shared" si="119"/>
        <v>3.685</v>
      </c>
      <c r="T212" s="71">
        <f t="shared" si="39"/>
        <v>3.777125</v>
      </c>
      <c r="U212" s="49">
        <f t="shared" si="40"/>
        <v>3.777125</v>
      </c>
      <c r="V212" s="49">
        <v>3.9</v>
      </c>
      <c r="W212" s="49">
        <f t="shared" si="108"/>
        <v>-0.122875</v>
      </c>
      <c r="X212" s="90" t="s">
        <v>743</v>
      </c>
      <c r="Y212" s="13" t="s">
        <v>1518</v>
      </c>
      <c r="Z212" s="34" t="str">
        <f>CONCATENATE('Alle Produkte - Gesamtsortiment'!A212, " ", 'Alle Produkte - Gesamtsortiment'!C212)</f>
        <v>P14 Schokolade 35% Vollmilch vegan Haselnuss</v>
      </c>
      <c r="AA212" s="35" t="s">
        <v>86</v>
      </c>
      <c r="AB212" s="12" t="s">
        <v>1519</v>
      </c>
      <c r="AC212" s="26" t="str">
        <f t="shared" si="16"/>
        <v>https://webshop.quartier-depot.ch/wp-content/uploads/quartier-produkt-208.png</v>
      </c>
      <c r="AD212" s="13" t="str">
        <f t="shared" si="17"/>
        <v>Schokolade 35% Vollmilch vegan Haselnuss wird von Schönenberger produziert und von Biopartner geliefert. Es kommt aus Luzern und trägt EU-Bio Zertifizierung</v>
      </c>
      <c r="AE212" s="36"/>
      <c r="AF212" s="54">
        <f t="shared" si="120"/>
        <v>3.777125</v>
      </c>
      <c r="AG212" s="55" t="str">
        <f t="shared" si="121"/>
        <v>#DIV/0!</v>
      </c>
      <c r="AH212" s="36"/>
      <c r="AI212" s="54"/>
      <c r="AJ212" s="55"/>
      <c r="AK212" s="56"/>
      <c r="AL212" s="58">
        <v>12.0</v>
      </c>
      <c r="AM212" s="3"/>
      <c r="AN212" s="21"/>
      <c r="AO212" s="3"/>
      <c r="AP212" s="21"/>
      <c r="AQ212" s="3"/>
      <c r="AR212" s="21"/>
      <c r="AS212" s="3"/>
      <c r="AT212" s="21"/>
      <c r="AU212" s="3"/>
      <c r="AV212" s="21"/>
      <c r="AX212" s="21"/>
      <c r="AY212" s="3"/>
      <c r="AZ212" s="21"/>
      <c r="BA212" s="3"/>
      <c r="BB212" s="21"/>
      <c r="BC212" s="3"/>
      <c r="BD212" s="21"/>
      <c r="BE212" s="20"/>
      <c r="BF212" s="21"/>
      <c r="BG212" s="20"/>
      <c r="BH212" s="21">
        <v>6.0</v>
      </c>
      <c r="BI212" s="41"/>
      <c r="BJ212" s="20"/>
      <c r="BK212" s="21"/>
      <c r="BL212" s="20"/>
      <c r="BM212" s="21"/>
      <c r="BN212" s="20"/>
      <c r="BO212" s="21"/>
      <c r="BP212" s="20"/>
      <c r="BQ212" s="42"/>
      <c r="BR212" s="42">
        <f t="shared" si="7"/>
        <v>18</v>
      </c>
      <c r="BS212" s="13">
        <v>8.0</v>
      </c>
      <c r="BT212" s="35">
        <f t="shared" si="113"/>
        <v>8</v>
      </c>
      <c r="BU212" s="13">
        <v>4.0</v>
      </c>
      <c r="BV212" s="35" t="s">
        <v>167</v>
      </c>
      <c r="BW212" s="13">
        <f>2+8</f>
        <v>10</v>
      </c>
      <c r="BX212" s="35">
        <v>4.0</v>
      </c>
      <c r="BY212" s="13">
        <f t="shared" si="122"/>
        <v>8</v>
      </c>
      <c r="BZ212" s="35">
        <f t="shared" si="123"/>
        <v>-4</v>
      </c>
      <c r="CA212" s="43">
        <f t="shared" si="124"/>
        <v>-15.1085</v>
      </c>
    </row>
    <row r="213">
      <c r="A213" s="1" t="s">
        <v>1520</v>
      </c>
      <c r="B213" s="2"/>
      <c r="C213" s="2" t="s">
        <v>1521</v>
      </c>
      <c r="D213" s="12" t="s">
        <v>1206</v>
      </c>
      <c r="E213" s="12" t="s">
        <v>1489</v>
      </c>
      <c r="F213" s="2" t="s">
        <v>1522</v>
      </c>
      <c r="G213" s="2" t="s">
        <v>103</v>
      </c>
      <c r="H213" s="3" t="s">
        <v>1523</v>
      </c>
      <c r="I213" s="3"/>
      <c r="J213" s="2" t="s">
        <v>1524</v>
      </c>
      <c r="K213" s="2" t="s">
        <v>311</v>
      </c>
      <c r="L213" s="2" t="s">
        <v>311</v>
      </c>
      <c r="M213" s="4" t="s">
        <v>1525</v>
      </c>
      <c r="N213" s="28">
        <v>217361.0</v>
      </c>
      <c r="O213" s="13" t="str">
        <f t="shared" si="14"/>
        <v>Biopartner 217361</v>
      </c>
      <c r="P213" s="13" t="s">
        <v>84</v>
      </c>
      <c r="Q213" s="111">
        <v>3.35</v>
      </c>
      <c r="R213" s="71"/>
      <c r="S213" s="71">
        <f t="shared" si="119"/>
        <v>3.685</v>
      </c>
      <c r="T213" s="71">
        <f t="shared" si="39"/>
        <v>3.777125</v>
      </c>
      <c r="U213" s="49">
        <f t="shared" si="40"/>
        <v>3.777125</v>
      </c>
      <c r="V213" s="9">
        <v>3.85</v>
      </c>
      <c r="W213" s="9">
        <f t="shared" si="108"/>
        <v>-0.072875</v>
      </c>
      <c r="X213" s="90"/>
      <c r="Y213" s="13" t="s">
        <v>1526</v>
      </c>
      <c r="Z213" s="34" t="str">
        <f>CONCATENATE('Alle Produkte - Gesamtsortiment'!A213, " ", 'Alle Produkte - Gesamtsortiment'!C213)</f>
        <v>P15 Frollini Kakaokekse </v>
      </c>
      <c r="AA213" s="35" t="s">
        <v>86</v>
      </c>
      <c r="AB213" s="12" t="s">
        <v>1527</v>
      </c>
      <c r="AC213" s="26" t="str">
        <f t="shared" si="16"/>
        <v>https://webshop.quartier-depot.ch/wp-content/uploads/quartier-produkt-209.png</v>
      </c>
      <c r="AD213" s="13" t="str">
        <f t="shared" si="17"/>
        <v>Frollini Kakaokekse  wird von Frollini produziert und von Biopartner geliefert. Es kommt aus Italien und trägt EU-Bio, Fairtrade Zertifizierung</v>
      </c>
      <c r="AE213" s="54"/>
      <c r="AF213" s="54"/>
      <c r="AG213" s="55"/>
      <c r="AH213" s="54"/>
      <c r="AI213" s="54"/>
      <c r="AJ213" s="55"/>
      <c r="AK213" s="56"/>
      <c r="AL213" s="21"/>
      <c r="AM213" s="89"/>
      <c r="AN213" s="21"/>
      <c r="AO213" s="89"/>
      <c r="AP213" s="21"/>
      <c r="AQ213" s="89"/>
      <c r="AR213" s="21"/>
      <c r="AS213" s="89"/>
      <c r="AT213" s="58">
        <v>5.0</v>
      </c>
      <c r="AU213" s="92">
        <v>12.0</v>
      </c>
      <c r="AV213" s="21"/>
      <c r="AX213" s="58">
        <v>12.0</v>
      </c>
      <c r="AY213" s="89"/>
      <c r="AZ213" s="21"/>
      <c r="BA213" s="89"/>
      <c r="BB213" s="21"/>
      <c r="BC213" s="89"/>
      <c r="BD213" s="21"/>
      <c r="BE213" s="20"/>
      <c r="BF213" s="21"/>
      <c r="BG213" s="20"/>
      <c r="BH213" s="21"/>
      <c r="BI213" s="41"/>
      <c r="BJ213" s="20"/>
      <c r="BK213" s="21"/>
      <c r="BL213" s="20">
        <v>6.0</v>
      </c>
      <c r="BM213" s="21"/>
      <c r="BN213" s="20"/>
      <c r="BO213" s="21"/>
      <c r="BP213" s="20"/>
      <c r="BQ213" s="42"/>
      <c r="BR213" s="42">
        <f t="shared" si="7"/>
        <v>35</v>
      </c>
      <c r="BS213" s="13">
        <v>9.0</v>
      </c>
      <c r="BT213" s="35">
        <f t="shared" si="113"/>
        <v>9</v>
      </c>
      <c r="BU213" s="13">
        <v>6.0</v>
      </c>
      <c r="BV213" s="35" t="s">
        <v>167</v>
      </c>
      <c r="BW213" s="13">
        <v>22.0</v>
      </c>
      <c r="BX213" s="35">
        <v>7.0</v>
      </c>
      <c r="BY213" s="13">
        <f t="shared" si="122"/>
        <v>13</v>
      </c>
      <c r="BZ213" s="35">
        <f t="shared" si="123"/>
        <v>-6</v>
      </c>
      <c r="CA213" s="43">
        <f t="shared" si="124"/>
        <v>-22.66275</v>
      </c>
    </row>
    <row r="214">
      <c r="A214" s="1" t="s">
        <v>1528</v>
      </c>
      <c r="B214" s="2"/>
      <c r="C214" s="2" t="s">
        <v>1529</v>
      </c>
      <c r="D214" s="12" t="s">
        <v>1206</v>
      </c>
      <c r="E214" s="12" t="s">
        <v>1489</v>
      </c>
      <c r="F214" s="2" t="s">
        <v>1529</v>
      </c>
      <c r="G214" s="2" t="s">
        <v>103</v>
      </c>
      <c r="H214" s="2" t="s">
        <v>1530</v>
      </c>
      <c r="I214" s="3"/>
      <c r="J214" s="2" t="s">
        <v>1531</v>
      </c>
      <c r="K214" s="2" t="s">
        <v>1532</v>
      </c>
      <c r="L214" s="2" t="s">
        <v>81</v>
      </c>
      <c r="M214" s="4" t="s">
        <v>1525</v>
      </c>
      <c r="N214" s="28" t="s">
        <v>1533</v>
      </c>
      <c r="O214" s="13" t="str">
        <f t="shared" si="14"/>
        <v>Biopartner 285047</v>
      </c>
      <c r="P214" s="13" t="s">
        <v>84</v>
      </c>
      <c r="Q214" s="29">
        <v>1.92</v>
      </c>
      <c r="R214" s="71"/>
      <c r="S214" s="71">
        <f t="shared" si="119"/>
        <v>2.112</v>
      </c>
      <c r="T214" s="71">
        <f t="shared" si="39"/>
        <v>2.1648</v>
      </c>
      <c r="U214" s="49">
        <f t="shared" si="40"/>
        <v>2.1648</v>
      </c>
      <c r="V214" s="9">
        <v>3.85</v>
      </c>
      <c r="W214" s="9">
        <f t="shared" si="108"/>
        <v>-1.6852</v>
      </c>
      <c r="X214" s="90"/>
      <c r="Y214" s="13" t="s">
        <v>1534</v>
      </c>
      <c r="Z214" s="34" t="str">
        <f>CONCATENATE('Alle Produkte - Gesamtsortiment'!A214, " ", 'Alle Produkte - Gesamtsortiment'!C214)</f>
        <v>P16 Schokolade Blanc</v>
      </c>
      <c r="AA214" s="35" t="s">
        <v>86</v>
      </c>
      <c r="AB214" s="12" t="s">
        <v>1535</v>
      </c>
      <c r="AC214" s="26" t="str">
        <f t="shared" si="16"/>
        <v>https://webshop.quartier-depot.ch/wp-content/uploads/quartier-produkt-210.png</v>
      </c>
      <c r="AD214" s="13" t="str">
        <f t="shared" si="17"/>
        <v>Schokolade Blanc wird von Amarru produziert und von Biopartner geliefert. Es kommt aus Schweiz und trägt EU-Bio, Fairtrade Zertifizierung</v>
      </c>
      <c r="AE214" s="54"/>
      <c r="AF214" s="54"/>
      <c r="AG214" s="55"/>
      <c r="AH214" s="54"/>
      <c r="AI214" s="54"/>
      <c r="AJ214" s="55"/>
      <c r="AK214" s="56"/>
      <c r="AL214" s="21"/>
      <c r="AM214" s="89"/>
      <c r="AN214" s="21"/>
      <c r="AO214" s="89"/>
      <c r="AP214" s="21"/>
      <c r="AQ214" s="89"/>
      <c r="AR214" s="21"/>
      <c r="AS214" s="89"/>
      <c r="AT214" s="21"/>
      <c r="AU214" s="89"/>
      <c r="AV214" s="21"/>
      <c r="AX214" s="58">
        <v>24.0</v>
      </c>
      <c r="AY214" s="89"/>
      <c r="AZ214" s="21"/>
      <c r="BA214" s="89"/>
      <c r="BB214" s="21"/>
      <c r="BC214" s="89"/>
      <c r="BD214" s="21"/>
      <c r="BE214" s="20"/>
      <c r="BF214" s="21"/>
      <c r="BG214" s="20"/>
      <c r="BH214" s="21"/>
      <c r="BI214" s="41"/>
      <c r="BJ214" s="20"/>
      <c r="BK214" s="21">
        <v>12.0</v>
      </c>
      <c r="BL214" s="20"/>
      <c r="BM214" s="21"/>
      <c r="BN214" s="20"/>
      <c r="BO214" s="21"/>
      <c r="BP214" s="20"/>
      <c r="BQ214" s="42"/>
      <c r="BR214" s="42">
        <f t="shared" si="7"/>
        <v>36</v>
      </c>
      <c r="BS214" s="13">
        <v>13.0</v>
      </c>
      <c r="BT214" s="35">
        <f t="shared" si="113"/>
        <v>13</v>
      </c>
      <c r="BU214" s="13">
        <v>6.0</v>
      </c>
      <c r="BV214" s="35" t="s">
        <v>167</v>
      </c>
      <c r="BW214" s="13">
        <v>13.0</v>
      </c>
      <c r="BX214" s="35">
        <v>11.0</v>
      </c>
      <c r="BY214" s="13">
        <f t="shared" si="122"/>
        <v>23</v>
      </c>
      <c r="BZ214" s="35">
        <f t="shared" si="123"/>
        <v>-12</v>
      </c>
      <c r="CA214" s="43">
        <f t="shared" si="124"/>
        <v>-25.9776</v>
      </c>
    </row>
    <row r="215">
      <c r="A215" s="1" t="s">
        <v>1536</v>
      </c>
      <c r="B215" s="2"/>
      <c r="C215" s="2" t="s">
        <v>1537</v>
      </c>
      <c r="D215" s="12" t="s">
        <v>1206</v>
      </c>
      <c r="E215" s="12" t="s">
        <v>1489</v>
      </c>
      <c r="F215" s="2" t="s">
        <v>1538</v>
      </c>
      <c r="G215" s="2" t="s">
        <v>1539</v>
      </c>
      <c r="H215" s="2" t="s">
        <v>1539</v>
      </c>
      <c r="I215" s="62" t="s">
        <v>1540</v>
      </c>
      <c r="J215" s="2" t="s">
        <v>1541</v>
      </c>
      <c r="K215" s="2" t="s">
        <v>1542</v>
      </c>
      <c r="L215" s="2" t="s">
        <v>1543</v>
      </c>
      <c r="M215" s="4" t="s">
        <v>164</v>
      </c>
      <c r="N215" s="28"/>
      <c r="O215" s="13" t="str">
        <f t="shared" si="14"/>
        <v>Garçoa </v>
      </c>
      <c r="P215" s="13" t="s">
        <v>84</v>
      </c>
      <c r="Q215" s="29">
        <v>6.5</v>
      </c>
      <c r="R215" s="71"/>
      <c r="S215" s="71">
        <f t="shared" si="119"/>
        <v>7.15</v>
      </c>
      <c r="T215" s="71">
        <f t="shared" si="39"/>
        <v>7.32875</v>
      </c>
      <c r="U215" s="49">
        <f t="shared" si="40"/>
        <v>7.32875</v>
      </c>
      <c r="V215" s="9"/>
      <c r="W215" s="9">
        <f t="shared" si="108"/>
        <v>7.32875</v>
      </c>
      <c r="X215" s="90"/>
      <c r="Y215" s="13" t="s">
        <v>1544</v>
      </c>
      <c r="Z215" s="34" t="str">
        <f>CONCATENATE('Alle Produkte - Gesamtsortiment'!A215, " ", 'Alle Produkte - Gesamtsortiment'!C215)</f>
        <v>P17 Schokolade Garçoa Sronko / Curimaná</v>
      </c>
      <c r="AA215" s="35" t="s">
        <v>86</v>
      </c>
      <c r="AB215" s="12" t="s">
        <v>1545</v>
      </c>
      <c r="AC215" s="26" t="str">
        <f t="shared" si="16"/>
        <v>https://webshop.quartier-depot.ch/wp-content/uploads/quartier-produkt-211.png</v>
      </c>
      <c r="AD215" s="13" t="str">
        <f t="shared" si="17"/>
        <v>Schokolade Garçoa Sronko / Curimaná wird von Garçoa produziert und von Garçoa geliefert. Es kommt aus Zürich Binz und trägt keine Zertifizierung</v>
      </c>
      <c r="AE215" s="54"/>
      <c r="AF215" s="54"/>
      <c r="AG215" s="55"/>
      <c r="AH215" s="54"/>
      <c r="AI215" s="54"/>
      <c r="AJ215" s="55"/>
      <c r="AK215" s="56"/>
      <c r="AL215" s="21"/>
      <c r="AM215" s="89"/>
      <c r="AN215" s="21"/>
      <c r="AO215" s="89"/>
      <c r="AP215" s="21"/>
      <c r="AQ215" s="89"/>
      <c r="AR215" s="21"/>
      <c r="AS215" s="89"/>
      <c r="AT215" s="21"/>
      <c r="AU215" s="89"/>
      <c r="AV215" s="21"/>
      <c r="AW215" s="89"/>
      <c r="AX215" s="58">
        <v>10.0</v>
      </c>
      <c r="AY215" s="89"/>
      <c r="AZ215" s="21"/>
      <c r="BA215" s="89"/>
      <c r="BB215" s="21"/>
      <c r="BC215" s="89"/>
      <c r="BD215" s="21"/>
      <c r="BE215" s="20"/>
      <c r="BF215" s="21"/>
      <c r="BG215" s="20"/>
      <c r="BH215" s="21"/>
      <c r="BI215" s="41"/>
      <c r="BJ215" s="20"/>
      <c r="BK215" s="21"/>
      <c r="BL215" s="20">
        <v>10.0</v>
      </c>
      <c r="BM215" s="21"/>
      <c r="BN215" s="20"/>
      <c r="BO215" s="21"/>
      <c r="BP215" s="20"/>
      <c r="BQ215" s="42"/>
      <c r="BR215" s="42">
        <f t="shared" si="7"/>
        <v>20</v>
      </c>
      <c r="BS215" s="13">
        <v>9.0</v>
      </c>
      <c r="BT215" s="35">
        <f t="shared" si="113"/>
        <v>9</v>
      </c>
      <c r="BU215" s="13">
        <v>4.0</v>
      </c>
      <c r="BV215" s="35" t="s">
        <v>167</v>
      </c>
      <c r="BW215" s="13">
        <v>6.0</v>
      </c>
      <c r="BX215" s="35">
        <v>4.0</v>
      </c>
      <c r="BY215" s="13">
        <f t="shared" si="122"/>
        <v>14</v>
      </c>
      <c r="BZ215" s="35">
        <f t="shared" si="123"/>
        <v>-10</v>
      </c>
      <c r="CA215" s="43">
        <f t="shared" si="124"/>
        <v>-73.2875</v>
      </c>
    </row>
    <row r="216">
      <c r="A216" s="1" t="s">
        <v>1546</v>
      </c>
      <c r="B216" s="2"/>
      <c r="C216" s="2" t="s">
        <v>1547</v>
      </c>
      <c r="D216" s="12" t="s">
        <v>1206</v>
      </c>
      <c r="E216" s="12" t="s">
        <v>1489</v>
      </c>
      <c r="F216" s="2" t="s">
        <v>1548</v>
      </c>
      <c r="G216" s="2" t="s">
        <v>1539</v>
      </c>
      <c r="H216" s="2" t="s">
        <v>1539</v>
      </c>
      <c r="I216" s="62" t="s">
        <v>1540</v>
      </c>
      <c r="J216" s="2" t="s">
        <v>1541</v>
      </c>
      <c r="K216" s="2" t="s">
        <v>1549</v>
      </c>
      <c r="L216" s="2" t="s">
        <v>1543</v>
      </c>
      <c r="M216" s="4" t="s">
        <v>164</v>
      </c>
      <c r="N216" s="28"/>
      <c r="O216" s="13" t="str">
        <f t="shared" si="14"/>
        <v>Garçoa </v>
      </c>
      <c r="P216" s="13" t="s">
        <v>84</v>
      </c>
      <c r="Q216" s="29">
        <v>7.5</v>
      </c>
      <c r="R216" s="71"/>
      <c r="S216" s="71">
        <f t="shared" si="119"/>
        <v>8.25</v>
      </c>
      <c r="T216" s="71">
        <f t="shared" si="39"/>
        <v>8.45625</v>
      </c>
      <c r="U216" s="49">
        <f t="shared" si="40"/>
        <v>8.45625</v>
      </c>
      <c r="V216" s="9"/>
      <c r="W216" s="9">
        <f t="shared" si="108"/>
        <v>8.45625</v>
      </c>
      <c r="X216" s="90"/>
      <c r="Y216" s="13" t="s">
        <v>1550</v>
      </c>
      <c r="Z216" s="34" t="str">
        <f>CONCATENATE('Alle Produkte - Gesamtsortiment'!A216, " ", 'Alle Produkte - Gesamtsortiment'!C216)</f>
        <v>P18 Schokolade Garçoa Idukki / Chulucanas</v>
      </c>
      <c r="AA216" s="35" t="s">
        <v>86</v>
      </c>
      <c r="AB216" s="12" t="s">
        <v>1551</v>
      </c>
      <c r="AC216" s="26" t="str">
        <f t="shared" si="16"/>
        <v>https://webshop.quartier-depot.ch/wp-content/uploads/quartier-produkt-212.png</v>
      </c>
      <c r="AD216" s="13" t="str">
        <f t="shared" si="17"/>
        <v>Schokolade Garçoa Idukki / Chulucanas wird von Garçoa produziert und von Garçoa geliefert. Es kommt aus Zürich Binz und trägt keine Zertifizierung</v>
      </c>
      <c r="AE216" s="54"/>
      <c r="AF216" s="54"/>
      <c r="AG216" s="55"/>
      <c r="AH216" s="54"/>
      <c r="AI216" s="54"/>
      <c r="AJ216" s="55"/>
      <c r="AK216" s="56"/>
      <c r="AL216" s="21"/>
      <c r="AM216" s="89"/>
      <c r="AN216" s="21"/>
      <c r="AO216" s="89"/>
      <c r="AP216" s="21"/>
      <c r="AQ216" s="89"/>
      <c r="AR216" s="21"/>
      <c r="AS216" s="89"/>
      <c r="AT216" s="21"/>
      <c r="AU216" s="89"/>
      <c r="AV216" s="21"/>
      <c r="AW216" s="89"/>
      <c r="AX216" s="58">
        <v>10.0</v>
      </c>
      <c r="AY216" s="89"/>
      <c r="AZ216" s="21"/>
      <c r="BA216" s="89"/>
      <c r="BB216" s="21"/>
      <c r="BC216" s="89"/>
      <c r="BD216" s="21"/>
      <c r="BE216" s="20"/>
      <c r="BF216" s="21"/>
      <c r="BG216" s="20"/>
      <c r="BH216" s="21"/>
      <c r="BI216" s="41"/>
      <c r="BJ216" s="20"/>
      <c r="BK216" s="21"/>
      <c r="BL216" s="20">
        <v>10.0</v>
      </c>
      <c r="BM216" s="21"/>
      <c r="BN216" s="20"/>
      <c r="BO216" s="21"/>
      <c r="BP216" s="20"/>
      <c r="BQ216" s="42"/>
      <c r="BR216" s="42">
        <f t="shared" si="7"/>
        <v>20</v>
      </c>
      <c r="BS216" s="13">
        <v>12.0</v>
      </c>
      <c r="BT216" s="35">
        <f t="shared" si="113"/>
        <v>12</v>
      </c>
      <c r="BU216" s="13">
        <v>4.0</v>
      </c>
      <c r="BV216" s="35" t="s">
        <v>167</v>
      </c>
      <c r="BW216" s="13">
        <v>6.0</v>
      </c>
      <c r="BX216" s="35">
        <v>4.0</v>
      </c>
      <c r="BY216" s="13">
        <f t="shared" si="122"/>
        <v>14</v>
      </c>
      <c r="BZ216" s="35">
        <f t="shared" si="123"/>
        <v>-10</v>
      </c>
      <c r="CA216" s="43">
        <f t="shared" si="124"/>
        <v>-84.5625</v>
      </c>
    </row>
    <row r="217">
      <c r="A217" s="1" t="s">
        <v>1552</v>
      </c>
      <c r="B217" s="2"/>
      <c r="C217" s="2" t="s">
        <v>1553</v>
      </c>
      <c r="D217" s="12" t="s">
        <v>1206</v>
      </c>
      <c r="E217" s="12" t="s">
        <v>1489</v>
      </c>
      <c r="F217" s="2" t="s">
        <v>1553</v>
      </c>
      <c r="G217" s="2" t="s">
        <v>1554</v>
      </c>
      <c r="H217" s="2" t="s">
        <v>1554</v>
      </c>
      <c r="I217" s="62" t="s">
        <v>1555</v>
      </c>
      <c r="J217" s="2" t="s">
        <v>1556</v>
      </c>
      <c r="K217" s="2" t="s">
        <v>1557</v>
      </c>
      <c r="L217" s="2" t="s">
        <v>1543</v>
      </c>
      <c r="M217" s="4" t="s">
        <v>164</v>
      </c>
      <c r="N217" s="28"/>
      <c r="O217" s="13" t="str">
        <f t="shared" si="14"/>
        <v>La Flor </v>
      </c>
      <c r="P217" s="13" t="s">
        <v>84</v>
      </c>
      <c r="Q217" s="29">
        <v>5.6</v>
      </c>
      <c r="R217" s="71"/>
      <c r="S217" s="71">
        <f t="shared" si="119"/>
        <v>6.16</v>
      </c>
      <c r="T217" s="71">
        <f t="shared" si="39"/>
        <v>6.314</v>
      </c>
      <c r="U217" s="49">
        <f t="shared" si="40"/>
        <v>6.314</v>
      </c>
      <c r="V217" s="9"/>
      <c r="W217" s="9">
        <f t="shared" si="108"/>
        <v>6.314</v>
      </c>
      <c r="X217" s="90"/>
      <c r="Y217" s="13" t="s">
        <v>1558</v>
      </c>
      <c r="Z217" s="34" t="str">
        <f>CONCATENATE('Alle Produkte - Gesamtsortiment'!A217, " ", 'Alle Produkte - Gesamtsortiment'!C217)</f>
        <v>P19 Schokolade La Flor</v>
      </c>
      <c r="AA217" s="35" t="s">
        <v>86</v>
      </c>
      <c r="AB217" s="12" t="s">
        <v>1559</v>
      </c>
      <c r="AC217" s="26" t="str">
        <f t="shared" si="16"/>
        <v>https://webshop.quartier-depot.ch/wp-content/uploads/quartier-produkt-213.png</v>
      </c>
      <c r="AD217" s="13" t="str">
        <f t="shared" si="17"/>
        <v>Schokolade La Flor wird von La Flor produziert und von La Flor geliefert. Es kommt aus Zürich Binz und trägt keine Zertifizierung</v>
      </c>
      <c r="AE217" s="54"/>
      <c r="AF217" s="54"/>
      <c r="AG217" s="55"/>
      <c r="AH217" s="54"/>
      <c r="AI217" s="54"/>
      <c r="AJ217" s="55"/>
      <c r="AK217" s="56"/>
      <c r="AL217" s="21"/>
      <c r="AM217" s="89"/>
      <c r="AN217" s="21"/>
      <c r="AO217" s="89"/>
      <c r="AP217" s="21"/>
      <c r="AQ217" s="89"/>
      <c r="AR217" s="21"/>
      <c r="AS217" s="89"/>
      <c r="AT217" s="21"/>
      <c r="AU217" s="89"/>
      <c r="AV217" s="21"/>
      <c r="AW217" s="89"/>
      <c r="AX217" s="58">
        <v>30.0</v>
      </c>
      <c r="AY217" s="89"/>
      <c r="AZ217" s="21"/>
      <c r="BA217" s="89"/>
      <c r="BB217" s="21"/>
      <c r="BC217" s="89"/>
      <c r="BD217" s="21"/>
      <c r="BE217" s="20"/>
      <c r="BF217" s="21"/>
      <c r="BG217" s="20"/>
      <c r="BH217" s="21"/>
      <c r="BI217" s="59">
        <v>45.0</v>
      </c>
      <c r="BJ217" s="20"/>
      <c r="BK217" s="21"/>
      <c r="BL217" s="20"/>
      <c r="BM217" s="21"/>
      <c r="BN217" s="20"/>
      <c r="BO217" s="21"/>
      <c r="BP217" s="20"/>
      <c r="BQ217" s="42"/>
      <c r="BR217" s="42">
        <f t="shared" si="7"/>
        <v>75</v>
      </c>
      <c r="BS217" s="13">
        <v>36.0</v>
      </c>
      <c r="BT217" s="35">
        <f t="shared" si="113"/>
        <v>36</v>
      </c>
      <c r="BU217" s="13">
        <v>4.0</v>
      </c>
      <c r="BV217" s="35" t="s">
        <v>167</v>
      </c>
      <c r="BW217" s="13">
        <v>22.0</v>
      </c>
      <c r="BX217" s="35">
        <v>7.0</v>
      </c>
      <c r="BY217" s="13">
        <f t="shared" si="122"/>
        <v>53</v>
      </c>
      <c r="BZ217" s="35">
        <f t="shared" si="123"/>
        <v>-46</v>
      </c>
      <c r="CA217" s="43">
        <f t="shared" si="124"/>
        <v>-290.444</v>
      </c>
    </row>
    <row r="218">
      <c r="A218" s="1" t="s">
        <v>1560</v>
      </c>
      <c r="B218" s="65"/>
      <c r="C218" s="2" t="s">
        <v>1561</v>
      </c>
      <c r="D218" s="12" t="s">
        <v>1206</v>
      </c>
      <c r="E218" s="12" t="s">
        <v>1562</v>
      </c>
      <c r="F218" s="3" t="s">
        <v>1563</v>
      </c>
      <c r="G218" s="2" t="s">
        <v>103</v>
      </c>
      <c r="H218" s="2" t="s">
        <v>806</v>
      </c>
      <c r="I218" s="87" t="s">
        <v>807</v>
      </c>
      <c r="J218" s="3" t="s">
        <v>1183</v>
      </c>
      <c r="K218" s="2"/>
      <c r="L218" s="2" t="s">
        <v>214</v>
      </c>
      <c r="M218" s="4" t="s">
        <v>287</v>
      </c>
      <c r="N218" s="28">
        <v>225010.0</v>
      </c>
      <c r="O218" s="13" t="str">
        <f t="shared" si="14"/>
        <v>Biopartner 225010</v>
      </c>
      <c r="P218" s="13" t="s">
        <v>84</v>
      </c>
      <c r="Q218" s="29">
        <v>2.26</v>
      </c>
      <c r="R218" s="71"/>
      <c r="S218" s="31">
        <f t="shared" si="119"/>
        <v>2.486</v>
      </c>
      <c r="T218" s="71">
        <f t="shared" si="39"/>
        <v>2.54815</v>
      </c>
      <c r="U218" s="49">
        <f t="shared" si="40"/>
        <v>2.54815</v>
      </c>
      <c r="V218" s="9">
        <v>3.35</v>
      </c>
      <c r="W218" s="9">
        <f t="shared" si="108"/>
        <v>-0.80185</v>
      </c>
      <c r="X218" s="90"/>
      <c r="Y218" s="13" t="s">
        <v>1564</v>
      </c>
      <c r="Z218" s="34" t="str">
        <f>CONCATENATE('Alle Produkte - Gesamtsortiment'!A218, " ", 'Alle Produkte - Gesamtsortiment'!C218)</f>
        <v>P20 Knäckebrot</v>
      </c>
      <c r="AA218" s="35" t="s">
        <v>86</v>
      </c>
      <c r="AB218" s="12" t="s">
        <v>1565</v>
      </c>
      <c r="AC218" s="26" t="str">
        <f t="shared" si="16"/>
        <v>https://webshop.quartier-depot.ch/wp-content/uploads/quartier-produkt-214.png</v>
      </c>
      <c r="AD218" s="13" t="str">
        <f t="shared" si="17"/>
        <v>Knäckebrot wird von Naturata produziert und von Biopartner geliefert. Es kommt aus Deutschland und trägt Demeter Zertifizierung</v>
      </c>
      <c r="AE218" s="36"/>
      <c r="AF218" s="54">
        <f t="shared" ref="AF218:AF219" si="125">U217-AE218</f>
        <v>6.314</v>
      </c>
      <c r="AG218" s="55" t="str">
        <f t="shared" ref="AG218:AG219" si="126">U217/AE218</f>
        <v>#DIV/0!</v>
      </c>
      <c r="AH218" s="36"/>
      <c r="AI218" s="54"/>
      <c r="AJ218" s="55"/>
      <c r="AK218" s="56"/>
      <c r="AL218" s="58">
        <v>12.0</v>
      </c>
      <c r="AM218" s="2"/>
      <c r="AN218" s="21"/>
      <c r="AO218" s="2"/>
      <c r="AP218" s="21"/>
      <c r="AQ218" s="2"/>
      <c r="AR218" s="21"/>
      <c r="AS218" s="2"/>
      <c r="AT218" s="58">
        <v>6.0</v>
      </c>
      <c r="AU218" s="2"/>
      <c r="AV218" s="21"/>
      <c r="AX218" s="58">
        <v>6.0</v>
      </c>
      <c r="AY218" s="2"/>
      <c r="AZ218" s="21"/>
      <c r="BA218" s="2"/>
      <c r="BB218" s="21"/>
      <c r="BC218" s="2"/>
      <c r="BD218" s="58">
        <v>12.0</v>
      </c>
      <c r="BE218" s="20"/>
      <c r="BF218" s="21"/>
      <c r="BG218" s="20"/>
      <c r="BH218" s="21"/>
      <c r="BI218" s="41"/>
      <c r="BJ218" s="20">
        <v>12.0</v>
      </c>
      <c r="BK218" s="21"/>
      <c r="BL218" s="20"/>
      <c r="BM218" s="21"/>
      <c r="BN218" s="20"/>
      <c r="BO218" s="21"/>
      <c r="BP218" s="20">
        <v>6.0</v>
      </c>
      <c r="BQ218" s="42"/>
      <c r="BR218" s="42">
        <f t="shared" si="7"/>
        <v>54</v>
      </c>
      <c r="BS218" s="13">
        <v>6.0</v>
      </c>
      <c r="BT218" s="35">
        <f t="shared" si="113"/>
        <v>6</v>
      </c>
      <c r="BU218" s="13">
        <v>6.0</v>
      </c>
      <c r="BV218" s="35" t="s">
        <v>167</v>
      </c>
      <c r="BW218" s="13">
        <v>24.0</v>
      </c>
      <c r="BX218" s="35">
        <v>15.0</v>
      </c>
      <c r="BY218" s="13">
        <f t="shared" si="122"/>
        <v>30</v>
      </c>
      <c r="BZ218" s="35">
        <f t="shared" si="123"/>
        <v>-15</v>
      </c>
      <c r="CA218" s="43">
        <f t="shared" si="124"/>
        <v>-38.22225</v>
      </c>
    </row>
    <row r="219">
      <c r="A219" s="1" t="s">
        <v>1566</v>
      </c>
      <c r="B219" s="2"/>
      <c r="C219" s="2" t="s">
        <v>1567</v>
      </c>
      <c r="D219" s="12" t="s">
        <v>1206</v>
      </c>
      <c r="E219" s="12" t="s">
        <v>1562</v>
      </c>
      <c r="F219" s="3" t="s">
        <v>1567</v>
      </c>
      <c r="G219" s="2" t="s">
        <v>103</v>
      </c>
      <c r="H219" s="2"/>
      <c r="I219" s="2"/>
      <c r="J219" s="3" t="s">
        <v>1130</v>
      </c>
      <c r="K219" s="2"/>
      <c r="L219" s="2"/>
      <c r="M219" s="4"/>
      <c r="N219" s="28">
        <v>228280.0</v>
      </c>
      <c r="O219" s="13" t="str">
        <f t="shared" si="14"/>
        <v>Biopartner 228280</v>
      </c>
      <c r="P219" s="13" t="s">
        <v>84</v>
      </c>
      <c r="Q219" s="29">
        <v>2.07</v>
      </c>
      <c r="R219" s="71"/>
      <c r="S219" s="31">
        <f t="shared" si="119"/>
        <v>2.277</v>
      </c>
      <c r="T219" s="71">
        <f t="shared" si="39"/>
        <v>2.333925</v>
      </c>
      <c r="U219" s="49">
        <f t="shared" si="40"/>
        <v>2.333925</v>
      </c>
      <c r="V219" s="9"/>
      <c r="W219" s="9"/>
      <c r="X219" s="90"/>
      <c r="Y219" s="13" t="s">
        <v>1568</v>
      </c>
      <c r="Z219" s="34" t="str">
        <f>CONCATENATE('Alle Produkte - Gesamtsortiment'!A219, " ", 'Alle Produkte - Gesamtsortiment'!C219)</f>
        <v>P21 Amaranth Mais-Waffeln Meersalz</v>
      </c>
      <c r="AA219" s="35" t="s">
        <v>86</v>
      </c>
      <c r="AB219" s="12" t="s">
        <v>1569</v>
      </c>
      <c r="AC219" s="26" t="str">
        <f t="shared" si="16"/>
        <v>https://webshop.quartier-depot.ch/wp-content/uploads/quartier-produkt-215.png</v>
      </c>
      <c r="AD219" s="13" t="str">
        <f t="shared" si="17"/>
        <v>Amaranth Mais-Waffeln Meersalz wird von  produziert und von Biopartner geliefert. Es kommt aus  und trägt  Zertifizierung</v>
      </c>
      <c r="AE219" s="36"/>
      <c r="AF219" s="54">
        <f t="shared" si="125"/>
        <v>2.54815</v>
      </c>
      <c r="AG219" s="55" t="str">
        <f t="shared" si="126"/>
        <v>#DIV/0!</v>
      </c>
      <c r="AH219" s="36"/>
      <c r="AI219" s="54"/>
      <c r="AJ219" s="55"/>
      <c r="AK219" s="56"/>
      <c r="AL219" s="21"/>
      <c r="AM219" s="2"/>
      <c r="AN219" s="21"/>
      <c r="AO219" s="2"/>
      <c r="AP219" s="21"/>
      <c r="AQ219" s="2"/>
      <c r="AR219" s="21"/>
      <c r="AS219" s="2"/>
      <c r="AT219" s="21"/>
      <c r="AU219" s="2"/>
      <c r="AV219" s="21"/>
      <c r="AX219" s="58">
        <v>12.0</v>
      </c>
      <c r="AY219" s="2"/>
      <c r="AZ219" s="21"/>
      <c r="BA219" s="2"/>
      <c r="BB219" s="21"/>
      <c r="BC219" s="2"/>
      <c r="BD219" s="21"/>
      <c r="BE219" s="20"/>
      <c r="BF219" s="21">
        <v>12.0</v>
      </c>
      <c r="BG219" s="20"/>
      <c r="BH219" s="21"/>
      <c r="BI219" s="41"/>
      <c r="BJ219" s="20"/>
      <c r="BK219" s="21">
        <v>12.0</v>
      </c>
      <c r="BL219" s="20"/>
      <c r="BM219" s="21"/>
      <c r="BN219" s="20"/>
      <c r="BO219" s="21"/>
      <c r="BP219" s="20"/>
      <c r="BQ219" s="42"/>
      <c r="BR219" s="42">
        <f t="shared" si="7"/>
        <v>36</v>
      </c>
      <c r="BS219" s="13">
        <v>10.0</v>
      </c>
      <c r="BT219" s="35">
        <f t="shared" si="113"/>
        <v>10</v>
      </c>
      <c r="BU219" s="13">
        <v>6.0</v>
      </c>
      <c r="BV219" s="35" t="s">
        <v>167</v>
      </c>
      <c r="BW219" s="13">
        <v>8.0</v>
      </c>
      <c r="BX219" s="35">
        <v>1.0</v>
      </c>
      <c r="BY219" s="13">
        <f t="shared" si="122"/>
        <v>28</v>
      </c>
      <c r="BZ219" s="35">
        <f t="shared" si="123"/>
        <v>-27</v>
      </c>
      <c r="CA219" s="43">
        <f t="shared" si="124"/>
        <v>-63.015975</v>
      </c>
    </row>
    <row r="220">
      <c r="A220" s="1" t="s">
        <v>1570</v>
      </c>
      <c r="B220" s="2"/>
      <c r="C220" s="2" t="s">
        <v>1571</v>
      </c>
      <c r="D220" s="12" t="s">
        <v>1206</v>
      </c>
      <c r="E220" s="12" t="s">
        <v>1562</v>
      </c>
      <c r="F220" s="3" t="s">
        <v>1571</v>
      </c>
      <c r="G220" s="2" t="s">
        <v>103</v>
      </c>
      <c r="H220" s="2" t="s">
        <v>1572</v>
      </c>
      <c r="I220" s="87" t="s">
        <v>1573</v>
      </c>
      <c r="J220" s="3" t="s">
        <v>1429</v>
      </c>
      <c r="K220" s="2"/>
      <c r="L220" s="2" t="s">
        <v>214</v>
      </c>
      <c r="M220" s="4" t="s">
        <v>296</v>
      </c>
      <c r="N220" s="28">
        <v>234040.0</v>
      </c>
      <c r="O220" s="13" t="str">
        <f t="shared" si="14"/>
        <v>Biopartner 234040</v>
      </c>
      <c r="P220" s="13" t="s">
        <v>84</v>
      </c>
      <c r="Q220" s="29">
        <v>1.15</v>
      </c>
      <c r="R220" s="71"/>
      <c r="S220" s="31">
        <f t="shared" si="119"/>
        <v>1.265</v>
      </c>
      <c r="T220" s="71">
        <f t="shared" si="39"/>
        <v>1.296625</v>
      </c>
      <c r="U220" s="49">
        <f t="shared" si="40"/>
        <v>1.296625</v>
      </c>
      <c r="V220" s="9">
        <v>1.5</v>
      </c>
      <c r="W220" s="9">
        <f t="shared" ref="W220:W223" si="127">U220-V220</f>
        <v>-0.203375</v>
      </c>
      <c r="X220" s="90" t="s">
        <v>1574</v>
      </c>
      <c r="Y220" s="13" t="s">
        <v>1575</v>
      </c>
      <c r="Z220" s="34" t="str">
        <f>CONCATENATE('Alle Produkte - Gesamtsortiment'!A220, " ", 'Alle Produkte - Gesamtsortiment'!C220)</f>
        <v>P22 Reiswaffeln mit Salz</v>
      </c>
      <c r="AA220" s="35" t="s">
        <v>86</v>
      </c>
      <c r="AB220" s="12" t="s">
        <v>1576</v>
      </c>
      <c r="AC220" s="26" t="str">
        <f t="shared" si="16"/>
        <v>https://webshop.quartier-depot.ch/wp-content/uploads/quartier-produkt-216.png</v>
      </c>
      <c r="AD220" s="13" t="str">
        <f t="shared" si="17"/>
        <v>Reiswaffeln mit Salz wird von Byodo produziert und von Biopartner geliefert. Es kommt aus Deutschland und trägt EU-Bio Zertifizierung</v>
      </c>
      <c r="AE220" s="36"/>
      <c r="AF220" s="54"/>
      <c r="AG220" s="55"/>
      <c r="AH220" s="36"/>
      <c r="AI220" s="54"/>
      <c r="AJ220" s="55"/>
      <c r="AK220" s="56"/>
      <c r="AL220" s="58">
        <v>12.0</v>
      </c>
      <c r="AM220" s="2"/>
      <c r="AN220" s="21"/>
      <c r="AO220" s="2"/>
      <c r="AP220" s="21"/>
      <c r="AQ220" s="2"/>
      <c r="AR220" s="21"/>
      <c r="AS220" s="2"/>
      <c r="AT220" s="21"/>
      <c r="AU220" s="2"/>
      <c r="AV220" s="21"/>
      <c r="AX220" s="58">
        <v>12.0</v>
      </c>
      <c r="AY220" s="2"/>
      <c r="AZ220" s="21"/>
      <c r="BA220" s="2"/>
      <c r="BB220" s="21"/>
      <c r="BC220" s="2"/>
      <c r="BD220" s="21"/>
      <c r="BE220" s="20"/>
      <c r="BF220" s="21"/>
      <c r="BG220" s="20"/>
      <c r="BH220" s="21"/>
      <c r="BI220" s="41"/>
      <c r="BJ220" s="20"/>
      <c r="BK220" s="21"/>
      <c r="BL220" s="20"/>
      <c r="BM220" s="21"/>
      <c r="BN220" s="20"/>
      <c r="BO220" s="21"/>
      <c r="BP220" s="20"/>
      <c r="BQ220" s="42"/>
      <c r="BR220" s="42">
        <f t="shared" si="7"/>
        <v>24</v>
      </c>
      <c r="BS220" s="13">
        <v>10.0</v>
      </c>
      <c r="BT220" s="35">
        <f t="shared" si="113"/>
        <v>10</v>
      </c>
      <c r="BU220" s="13">
        <v>4.0</v>
      </c>
      <c r="BV220" s="35" t="s">
        <v>167</v>
      </c>
      <c r="BW220" s="13">
        <v>14.0</v>
      </c>
      <c r="BX220" s="35">
        <v>12.0</v>
      </c>
      <c r="BY220" s="13">
        <f t="shared" si="122"/>
        <v>10</v>
      </c>
      <c r="BZ220" s="35">
        <f t="shared" si="123"/>
        <v>2</v>
      </c>
      <c r="CA220" s="43">
        <f t="shared" si="124"/>
        <v>2.59325</v>
      </c>
    </row>
    <row r="221">
      <c r="A221" s="1" t="s">
        <v>1577</v>
      </c>
      <c r="B221" s="2"/>
      <c r="C221" s="2" t="s">
        <v>1578</v>
      </c>
      <c r="D221" s="12" t="s">
        <v>1206</v>
      </c>
      <c r="E221" s="12" t="s">
        <v>1562</v>
      </c>
      <c r="F221" s="3" t="s">
        <v>1578</v>
      </c>
      <c r="G221" s="2" t="s">
        <v>103</v>
      </c>
      <c r="H221" s="2"/>
      <c r="I221" s="2"/>
      <c r="J221" s="3" t="s">
        <v>1074</v>
      </c>
      <c r="K221" s="2"/>
      <c r="L221" s="2"/>
      <c r="M221" s="4"/>
      <c r="N221" s="28">
        <v>226020.0</v>
      </c>
      <c r="O221" s="13" t="str">
        <f t="shared" si="14"/>
        <v>Biopartner 226020</v>
      </c>
      <c r="P221" s="13" t="s">
        <v>84</v>
      </c>
      <c r="Q221" s="29">
        <v>2.9</v>
      </c>
      <c r="R221" s="71"/>
      <c r="S221" s="31">
        <f t="shared" si="119"/>
        <v>3.19</v>
      </c>
      <c r="T221" s="71">
        <f t="shared" si="39"/>
        <v>3.26975</v>
      </c>
      <c r="U221" s="49">
        <f t="shared" si="40"/>
        <v>3.26975</v>
      </c>
      <c r="V221" s="9">
        <v>1.5</v>
      </c>
      <c r="W221" s="9">
        <f t="shared" si="127"/>
        <v>1.76975</v>
      </c>
      <c r="X221" s="90" t="s">
        <v>1579</v>
      </c>
      <c r="Y221" s="13" t="s">
        <v>1580</v>
      </c>
      <c r="Z221" s="34" t="str">
        <f>CONCATENATE('Alle Produkte - Gesamtsortiment'!A221, " ", 'Alle Produkte - Gesamtsortiment'!C221)</f>
        <v>P23 Dinkel Zwieback ungesüsst</v>
      </c>
      <c r="AA221" s="35" t="s">
        <v>86</v>
      </c>
      <c r="AB221" s="12" t="s">
        <v>1581</v>
      </c>
      <c r="AC221" s="26" t="str">
        <f t="shared" si="16"/>
        <v>https://webshop.quartier-depot.ch/wp-content/uploads/quartier-produkt-217.png</v>
      </c>
      <c r="AD221" s="13" t="str">
        <f t="shared" si="17"/>
        <v>Dinkel Zwieback ungesüsst wird von  produziert und von Biopartner geliefert. Es kommt aus  und trägt  Zertifizierung</v>
      </c>
      <c r="AE221" s="36"/>
      <c r="AF221" s="54">
        <f>U220-AE221</f>
        <v>1.296625</v>
      </c>
      <c r="AG221" s="55" t="str">
        <f>U220/AE221</f>
        <v>#DIV/0!</v>
      </c>
      <c r="AH221" s="36"/>
      <c r="AI221" s="54"/>
      <c r="AJ221" s="55"/>
      <c r="AK221" s="56"/>
      <c r="AL221" s="21"/>
      <c r="AM221" s="2"/>
      <c r="AN221" s="21"/>
      <c r="AO221" s="2"/>
      <c r="AP221" s="21"/>
      <c r="AQ221" s="2"/>
      <c r="AR221" s="21"/>
      <c r="AS221" s="2"/>
      <c r="AT221" s="21"/>
      <c r="AU221" s="2"/>
      <c r="AV221" s="21"/>
      <c r="AX221" s="58">
        <v>6.0</v>
      </c>
      <c r="AY221" s="2"/>
      <c r="AZ221" s="21"/>
      <c r="BA221" s="2"/>
      <c r="BB221" s="21"/>
      <c r="BC221" s="2"/>
      <c r="BD221" s="58">
        <v>12.0</v>
      </c>
      <c r="BE221" s="20"/>
      <c r="BF221" s="21"/>
      <c r="BG221" s="20"/>
      <c r="BH221" s="21"/>
      <c r="BI221" s="41"/>
      <c r="BJ221" s="20"/>
      <c r="BK221" s="21"/>
      <c r="BL221" s="20"/>
      <c r="BM221" s="21"/>
      <c r="BN221" s="20"/>
      <c r="BO221" s="21"/>
      <c r="BP221" s="20">
        <v>6.0</v>
      </c>
      <c r="BQ221" s="42"/>
      <c r="BR221" s="42">
        <f t="shared" si="7"/>
        <v>24</v>
      </c>
      <c r="BS221" s="13">
        <v>4.0</v>
      </c>
      <c r="BT221" s="35">
        <f t="shared" si="113"/>
        <v>4</v>
      </c>
      <c r="BU221" s="13">
        <v>6.0</v>
      </c>
      <c r="BV221" s="35" t="s">
        <v>167</v>
      </c>
      <c r="BW221" s="13">
        <v>5.0</v>
      </c>
      <c r="BX221" s="35">
        <v>12.0</v>
      </c>
      <c r="BY221" s="13">
        <f t="shared" si="122"/>
        <v>19</v>
      </c>
      <c r="BZ221" s="35">
        <f t="shared" si="123"/>
        <v>-7</v>
      </c>
      <c r="CA221" s="43">
        <f t="shared" si="124"/>
        <v>-22.88825</v>
      </c>
    </row>
    <row r="222">
      <c r="A222" s="1" t="s">
        <v>1582</v>
      </c>
      <c r="B222" s="2"/>
      <c r="C222" s="2" t="s">
        <v>1583</v>
      </c>
      <c r="D222" s="12" t="s">
        <v>1206</v>
      </c>
      <c r="E222" s="12" t="s">
        <v>1562</v>
      </c>
      <c r="F222" s="2" t="s">
        <v>1583</v>
      </c>
      <c r="G222" s="2" t="s">
        <v>103</v>
      </c>
      <c r="H222" s="2" t="s">
        <v>1584</v>
      </c>
      <c r="I222" s="2" t="s">
        <v>1585</v>
      </c>
      <c r="J222" s="2" t="s">
        <v>457</v>
      </c>
      <c r="K222" s="2" t="s">
        <v>1586</v>
      </c>
      <c r="L222" s="2" t="s">
        <v>214</v>
      </c>
      <c r="M222" s="4" t="s">
        <v>296</v>
      </c>
      <c r="N222" s="28">
        <v>227405.0</v>
      </c>
      <c r="O222" s="13" t="str">
        <f t="shared" si="14"/>
        <v>Biopartner 227405</v>
      </c>
      <c r="P222" s="13" t="s">
        <v>84</v>
      </c>
      <c r="Q222" s="29">
        <v>1.85</v>
      </c>
      <c r="R222" s="71"/>
      <c r="S222" s="31">
        <f t="shared" si="119"/>
        <v>2.035</v>
      </c>
      <c r="T222" s="71">
        <f t="shared" si="39"/>
        <v>2.085875</v>
      </c>
      <c r="U222" s="49">
        <f t="shared" si="40"/>
        <v>2.085875</v>
      </c>
      <c r="V222" s="9">
        <v>1.5</v>
      </c>
      <c r="W222" s="9">
        <f t="shared" si="127"/>
        <v>0.585875</v>
      </c>
      <c r="X222" s="90" t="s">
        <v>1587</v>
      </c>
      <c r="Y222" s="13" t="s">
        <v>1588</v>
      </c>
      <c r="Z222" s="34" t="str">
        <f>CONCATENATE('Alle Produkte - Gesamtsortiment'!A222, " ", 'Alle Produkte - Gesamtsortiment'!C222)</f>
        <v>P24 Dinkel Cracker mit Sesam</v>
      </c>
      <c r="AA222" s="35" t="s">
        <v>86</v>
      </c>
      <c r="AB222" s="12" t="s">
        <v>1589</v>
      </c>
      <c r="AC222" s="26" t="str">
        <f t="shared" si="16"/>
        <v>https://webshop.quartier-depot.ch/wp-content/uploads/quartier-produkt-218.png</v>
      </c>
      <c r="AD222" s="13" t="str">
        <f t="shared" si="17"/>
        <v>Dinkel Cracker mit Sesam wird von Schnitzer produziert und von Biopartner geliefert. Es kommt aus Deutschland und trägt EU-Bio Zertifizierung</v>
      </c>
      <c r="AE222" s="36"/>
      <c r="AF222" s="54"/>
      <c r="AG222" s="55"/>
      <c r="AH222" s="36"/>
      <c r="AI222" s="54"/>
      <c r="AJ222" s="55"/>
      <c r="AK222" s="56"/>
      <c r="AL222" s="21"/>
      <c r="AM222" s="2"/>
      <c r="AN222" s="21"/>
      <c r="AO222" s="2"/>
      <c r="AP222" s="21"/>
      <c r="AQ222" s="2"/>
      <c r="AR222" s="21"/>
      <c r="AS222" s="2"/>
      <c r="AT222" s="21"/>
      <c r="AU222" s="2"/>
      <c r="AV222" s="21"/>
      <c r="AX222" s="21">
        <v>6.0</v>
      </c>
      <c r="AY222" s="2">
        <v>12.0</v>
      </c>
      <c r="AZ222" s="21"/>
      <c r="BA222" s="2"/>
      <c r="BB222" s="21"/>
      <c r="BC222" s="2"/>
      <c r="BD222" s="21"/>
      <c r="BE222" s="20"/>
      <c r="BF222" s="21"/>
      <c r="BG222" s="20">
        <v>12.0</v>
      </c>
      <c r="BH222" s="21"/>
      <c r="BI222" s="41"/>
      <c r="BJ222" s="20"/>
      <c r="BK222" s="21"/>
      <c r="BL222" s="20"/>
      <c r="BM222" s="21">
        <v>12.0</v>
      </c>
      <c r="BN222" s="20"/>
      <c r="BO222" s="21"/>
      <c r="BP222" s="20"/>
      <c r="BQ222" s="42"/>
      <c r="BR222" s="42">
        <f t="shared" si="7"/>
        <v>42</v>
      </c>
      <c r="BS222" s="13">
        <v>13.0</v>
      </c>
      <c r="BT222" s="35">
        <f t="shared" si="113"/>
        <v>13</v>
      </c>
      <c r="BU222" s="13">
        <v>2.0</v>
      </c>
      <c r="BV222" s="35" t="s">
        <v>167</v>
      </c>
      <c r="BW222" s="13">
        <v>10.0</v>
      </c>
      <c r="BX222" s="35">
        <v>3.0</v>
      </c>
      <c r="BY222" s="13">
        <f t="shared" si="122"/>
        <v>32</v>
      </c>
      <c r="BZ222" s="35">
        <f t="shared" si="123"/>
        <v>-29</v>
      </c>
      <c r="CA222" s="43">
        <f t="shared" si="124"/>
        <v>-60.490375</v>
      </c>
    </row>
    <row r="223">
      <c r="A223" s="1" t="s">
        <v>1590</v>
      </c>
      <c r="B223" s="2"/>
      <c r="C223" s="87" t="s">
        <v>1591</v>
      </c>
      <c r="D223" s="12" t="s">
        <v>1206</v>
      </c>
      <c r="E223" s="12" t="s">
        <v>1489</v>
      </c>
      <c r="F223" s="87" t="s">
        <v>1591</v>
      </c>
      <c r="G223" s="2" t="s">
        <v>615</v>
      </c>
      <c r="H223" s="3" t="s">
        <v>616</v>
      </c>
      <c r="I223" s="87" t="s">
        <v>617</v>
      </c>
      <c r="J223" s="2" t="s">
        <v>457</v>
      </c>
      <c r="K223" s="2" t="s">
        <v>1586</v>
      </c>
      <c r="L223" s="2" t="s">
        <v>311</v>
      </c>
      <c r="M223" s="4" t="s">
        <v>296</v>
      </c>
      <c r="N223" s="28" t="s">
        <v>1592</v>
      </c>
      <c r="O223" s="13" t="str">
        <f t="shared" si="14"/>
        <v>Terra Verde  112.030.00</v>
      </c>
      <c r="P223" s="13" t="s">
        <v>84</v>
      </c>
      <c r="Q223" s="29">
        <v>2.8</v>
      </c>
      <c r="R223" s="71"/>
      <c r="S223" s="31">
        <f t="shared" si="119"/>
        <v>3.08</v>
      </c>
      <c r="T223" s="71">
        <f t="shared" si="39"/>
        <v>3.157</v>
      </c>
      <c r="U223" s="49">
        <f t="shared" si="40"/>
        <v>3.157</v>
      </c>
      <c r="V223" s="9">
        <v>1.5</v>
      </c>
      <c r="W223" s="9">
        <f t="shared" si="127"/>
        <v>1.657</v>
      </c>
      <c r="X223" s="90" t="s">
        <v>1593</v>
      </c>
      <c r="Y223" s="13" t="s">
        <v>1594</v>
      </c>
      <c r="Z223" s="34" t="str">
        <f>CONCATENATE('Alle Produkte - Gesamtsortiment'!A223, " ", 'Alle Produkte - Gesamtsortiment'!C223)</f>
        <v>P25 Mandorle Pralinate</v>
      </c>
      <c r="AA223" s="35" t="s">
        <v>86</v>
      </c>
      <c r="AB223" s="12" t="s">
        <v>1595</v>
      </c>
      <c r="AC223" s="26" t="str">
        <f t="shared" si="16"/>
        <v>https://webshop.quartier-depot.ch/wp-content/uploads/quartier-produkt-219.png</v>
      </c>
      <c r="AD223" s="13" t="str">
        <f t="shared" si="17"/>
        <v>Mandorle Pralinate wird von Terra Verde produziert und von Terra Verde  geliefert. Es kommt aus Italien und trägt EU-Bio Zertifizierung</v>
      </c>
      <c r="AE223" s="36"/>
      <c r="AF223" s="54"/>
      <c r="AG223" s="55"/>
      <c r="AH223" s="36"/>
      <c r="AI223" s="54"/>
      <c r="AJ223" s="55"/>
      <c r="AK223" s="56"/>
      <c r="AL223" s="21"/>
      <c r="AM223" s="2"/>
      <c r="AN223" s="21"/>
      <c r="AO223" s="2"/>
      <c r="AP223" s="21"/>
      <c r="AQ223" s="2"/>
      <c r="AR223" s="21"/>
      <c r="AS223" s="2"/>
      <c r="AT223" s="21"/>
      <c r="AU223" s="2"/>
      <c r="AV223" s="21"/>
      <c r="AX223" s="21"/>
      <c r="AY223" s="2">
        <v>12.0</v>
      </c>
      <c r="AZ223" s="21"/>
      <c r="BA223" s="2"/>
      <c r="BB223" s="21"/>
      <c r="BC223" s="2"/>
      <c r="BD223" s="21"/>
      <c r="BE223" s="20"/>
      <c r="BF223" s="21"/>
      <c r="BG223" s="20"/>
      <c r="BH223" s="21"/>
      <c r="BI223" s="41"/>
      <c r="BJ223" s="20"/>
      <c r="BK223" s="21"/>
      <c r="BL223" s="20"/>
      <c r="BM223" s="21"/>
      <c r="BN223" s="20"/>
      <c r="BO223" s="21"/>
      <c r="BP223" s="20"/>
      <c r="BQ223" s="42"/>
      <c r="BR223" s="42">
        <f t="shared" si="7"/>
        <v>12</v>
      </c>
      <c r="BS223" s="13">
        <v>7.0</v>
      </c>
      <c r="BT223" s="35">
        <f t="shared" si="113"/>
        <v>7</v>
      </c>
      <c r="BU223" s="13">
        <v>4.0</v>
      </c>
      <c r="BV223" s="35" t="s">
        <v>167</v>
      </c>
      <c r="BW223" s="13">
        <v>6.0</v>
      </c>
      <c r="BX223" s="35">
        <v>7.0</v>
      </c>
      <c r="BY223" s="13">
        <f t="shared" si="122"/>
        <v>6</v>
      </c>
      <c r="BZ223" s="35">
        <f t="shared" si="123"/>
        <v>1</v>
      </c>
      <c r="CA223" s="43">
        <f t="shared" si="124"/>
        <v>3.157</v>
      </c>
    </row>
    <row r="224">
      <c r="A224" s="1" t="s">
        <v>1596</v>
      </c>
      <c r="B224" s="2" t="s">
        <v>135</v>
      </c>
      <c r="C224" s="2" t="s">
        <v>1597</v>
      </c>
      <c r="D224" s="12" t="s">
        <v>1206</v>
      </c>
      <c r="E224" s="12" t="s">
        <v>1489</v>
      </c>
      <c r="F224" s="2" t="s">
        <v>1597</v>
      </c>
      <c r="G224" s="2" t="s">
        <v>137</v>
      </c>
      <c r="H224" s="2" t="s">
        <v>1598</v>
      </c>
      <c r="I224" s="2"/>
      <c r="J224" s="2" t="s">
        <v>355</v>
      </c>
      <c r="K224" s="2" t="s">
        <v>303</v>
      </c>
      <c r="L224" s="2" t="s">
        <v>303</v>
      </c>
      <c r="M224" s="4" t="s">
        <v>296</v>
      </c>
      <c r="N224" s="28">
        <v>2.0</v>
      </c>
      <c r="O224" s="13" t="str">
        <f t="shared" si="14"/>
        <v>Neues Food Depot 2</v>
      </c>
      <c r="P224" s="13" t="s">
        <v>84</v>
      </c>
      <c r="Q224" s="29">
        <v>5.25</v>
      </c>
      <c r="R224" s="71"/>
      <c r="S224" s="31">
        <f t="shared" si="119"/>
        <v>5.775</v>
      </c>
      <c r="T224" s="71">
        <f t="shared" si="39"/>
        <v>5.919375</v>
      </c>
      <c r="U224" s="49">
        <f t="shared" si="40"/>
        <v>5.919375</v>
      </c>
      <c r="V224" s="9"/>
      <c r="W224" s="9"/>
      <c r="X224" s="90"/>
      <c r="Y224" s="13"/>
      <c r="Z224" s="34" t="str">
        <f>CONCATENATE('Alle Produkte - Gesamtsortiment'!A224, " ", 'Alle Produkte - Gesamtsortiment'!C224)</f>
        <v>P26 Getrocknete Bananen</v>
      </c>
      <c r="AA224" s="35" t="s">
        <v>86</v>
      </c>
      <c r="AB224" s="12" t="s">
        <v>1595</v>
      </c>
      <c r="AC224" s="26" t="str">
        <f t="shared" si="16"/>
        <v>https://webshop.quartier-depot.ch/wp-content/uploads/quartier-produkt-219.png</v>
      </c>
      <c r="AD224" s="13" t="str">
        <f t="shared" si="17"/>
        <v>Getrocknete Bananen wird von Vuna GmbH produziert und von Neues Food Depot geliefert. Es kommt aus Spanien und trägt EU-Bio Zertifizierung</v>
      </c>
      <c r="AE224" s="36"/>
      <c r="AF224" s="54"/>
      <c r="AG224" s="55"/>
      <c r="AH224" s="36"/>
      <c r="AI224" s="54"/>
      <c r="AJ224" s="55"/>
      <c r="AK224" s="56"/>
      <c r="AL224" s="21"/>
      <c r="AM224" s="2"/>
      <c r="AN224" s="21"/>
      <c r="AO224" s="2"/>
      <c r="AP224" s="21"/>
      <c r="AQ224" s="2"/>
      <c r="AR224" s="21"/>
      <c r="AS224" s="2"/>
      <c r="AT224" s="21"/>
      <c r="AU224" s="2"/>
      <c r="AV224" s="21"/>
      <c r="AX224" s="21"/>
      <c r="AY224" s="2"/>
      <c r="AZ224" s="21"/>
      <c r="BA224" s="2"/>
      <c r="BB224" s="21"/>
      <c r="BC224" s="2"/>
      <c r="BD224" s="21"/>
      <c r="BE224" s="20"/>
      <c r="BF224" s="21"/>
      <c r="BG224" s="20"/>
      <c r="BH224" s="21"/>
      <c r="BI224" s="41"/>
      <c r="BJ224" s="20"/>
      <c r="BK224" s="21"/>
      <c r="BL224" s="20"/>
      <c r="BM224" s="21"/>
      <c r="BN224" s="20">
        <v>6.0</v>
      </c>
      <c r="BO224" s="21"/>
      <c r="BP224" s="20"/>
      <c r="BQ224" s="42"/>
      <c r="BR224" s="42">
        <f t="shared" si="7"/>
        <v>6</v>
      </c>
      <c r="BS224" s="13"/>
      <c r="BT224" s="35"/>
      <c r="BU224" s="13">
        <v>2.0</v>
      </c>
      <c r="BV224" s="35" t="s">
        <v>167</v>
      </c>
      <c r="BW224" s="13"/>
      <c r="BX224" s="35"/>
      <c r="BY224" s="13"/>
      <c r="BZ224" s="35"/>
      <c r="CA224" s="43"/>
    </row>
    <row r="225">
      <c r="A225" s="1" t="s">
        <v>1599</v>
      </c>
      <c r="B225" s="2"/>
      <c r="C225" s="2" t="s">
        <v>1600</v>
      </c>
      <c r="D225" s="12" t="s">
        <v>1206</v>
      </c>
      <c r="E225" s="12" t="s">
        <v>1562</v>
      </c>
      <c r="F225" s="3" t="s">
        <v>1600</v>
      </c>
      <c r="G225" s="2" t="s">
        <v>103</v>
      </c>
      <c r="H225" s="2" t="s">
        <v>928</v>
      </c>
      <c r="I225" s="87" t="s">
        <v>929</v>
      </c>
      <c r="J225" s="3" t="s">
        <v>750</v>
      </c>
      <c r="K225" s="2" t="s">
        <v>81</v>
      </c>
      <c r="L225" s="2" t="s">
        <v>1601</v>
      </c>
      <c r="M225" s="4" t="s">
        <v>152</v>
      </c>
      <c r="N225" s="28">
        <v>383952.0</v>
      </c>
      <c r="O225" s="13" t="str">
        <f t="shared" si="14"/>
        <v>Biopartner 383952</v>
      </c>
      <c r="P225" s="13" t="s">
        <v>84</v>
      </c>
      <c r="Q225" s="29">
        <v>5.53</v>
      </c>
      <c r="R225" s="71"/>
      <c r="S225" s="31">
        <f t="shared" si="119"/>
        <v>6.083</v>
      </c>
      <c r="T225" s="71">
        <f t="shared" si="39"/>
        <v>6.235075</v>
      </c>
      <c r="U225" s="49">
        <f t="shared" si="40"/>
        <v>6.235075</v>
      </c>
      <c r="V225" s="9">
        <v>7.55</v>
      </c>
      <c r="W225" s="9">
        <f t="shared" ref="W225:W227" si="128">U225-V225</f>
        <v>-1.314925</v>
      </c>
      <c r="X225" s="90" t="s">
        <v>1602</v>
      </c>
      <c r="Y225" s="13" t="s">
        <v>1603</v>
      </c>
      <c r="Z225" s="34" t="str">
        <f>CONCATENATE('Alle Produkte - Gesamtsortiment'!A225, " ", 'Alle Produkte - Gesamtsortiment'!C225)</f>
        <v>Q10 Dinkelruchmehl</v>
      </c>
      <c r="AA225" s="35" t="s">
        <v>99</v>
      </c>
      <c r="AB225" s="12" t="s">
        <v>1604</v>
      </c>
      <c r="AC225" s="26" t="str">
        <f t="shared" si="16"/>
        <v>https://webshop.quartier-depot.ch/wp-content/uploads/quartier-produkt-220.png</v>
      </c>
      <c r="AD225" s="13" t="str">
        <f t="shared" si="17"/>
        <v>Dinkelruchmehl wird von Biofarm produziert und von Biopartner geliefert. Es kommt aus Kleindietwil, Bern und trägt Knospe Zertifizierung</v>
      </c>
      <c r="AE225" s="36"/>
      <c r="AF225" s="54"/>
      <c r="AG225" s="55"/>
      <c r="AH225" s="36"/>
      <c r="AI225" s="54"/>
      <c r="AJ225" s="55"/>
      <c r="AK225" s="56"/>
      <c r="AL225" s="58">
        <v>12.0</v>
      </c>
      <c r="AM225" s="2"/>
      <c r="AN225" s="21"/>
      <c r="AO225" s="2"/>
      <c r="AP225" s="21"/>
      <c r="AQ225" s="2"/>
      <c r="AR225" s="21"/>
      <c r="AS225" s="2"/>
      <c r="AT225" s="21"/>
      <c r="AU225" s="2"/>
      <c r="AV225" s="21"/>
      <c r="AX225" s="58">
        <v>6.0</v>
      </c>
      <c r="AY225" s="58">
        <v>6.0</v>
      </c>
      <c r="AZ225" s="21"/>
      <c r="BA225" s="58">
        <v>12.0</v>
      </c>
      <c r="BB225" s="21"/>
      <c r="BC225" s="2"/>
      <c r="BD225" s="21"/>
      <c r="BE225" s="20"/>
      <c r="BF225" s="21"/>
      <c r="BG225" s="20"/>
      <c r="BH225" s="21"/>
      <c r="BI225" s="41"/>
      <c r="BJ225" s="20"/>
      <c r="BK225" s="21"/>
      <c r="BL225" s="20"/>
      <c r="BM225" s="21"/>
      <c r="BN225" s="20"/>
      <c r="BO225" s="21"/>
      <c r="BP225" s="20">
        <v>6.0</v>
      </c>
      <c r="BQ225" s="42"/>
      <c r="BR225" s="42">
        <f t="shared" si="7"/>
        <v>42</v>
      </c>
      <c r="BS225" s="13">
        <v>3.0</v>
      </c>
      <c r="BT225" s="35">
        <f t="shared" ref="BT225:BT248" si="129">BS225+BN225</f>
        <v>3</v>
      </c>
      <c r="BU225" s="13">
        <v>3.0</v>
      </c>
      <c r="BV225" s="35" t="s">
        <v>167</v>
      </c>
      <c r="BW225" s="13">
        <v>21.0</v>
      </c>
      <c r="BX225" s="35">
        <v>7.0</v>
      </c>
      <c r="BY225" s="13">
        <f t="shared" ref="BY225:BY248" si="130">BR225-BW225</f>
        <v>21</v>
      </c>
      <c r="BZ225" s="35">
        <f t="shared" ref="BZ225:BZ248" si="131">BX225-BY225</f>
        <v>-14</v>
      </c>
      <c r="CA225" s="43">
        <f t="shared" ref="CA225:CA248" si="132">BZ225*U225</f>
        <v>-87.29105</v>
      </c>
    </row>
    <row r="226">
      <c r="A226" s="1" t="s">
        <v>1605</v>
      </c>
      <c r="B226" s="2"/>
      <c r="C226" s="2" t="s">
        <v>1606</v>
      </c>
      <c r="D226" s="12" t="s">
        <v>1206</v>
      </c>
      <c r="E226" s="12" t="s">
        <v>1562</v>
      </c>
      <c r="F226" s="3" t="s">
        <v>1606</v>
      </c>
      <c r="G226" s="2" t="s">
        <v>103</v>
      </c>
      <c r="H226" s="2" t="s">
        <v>928</v>
      </c>
      <c r="I226" s="87" t="s">
        <v>929</v>
      </c>
      <c r="J226" s="3" t="s">
        <v>750</v>
      </c>
      <c r="K226" s="2" t="s">
        <v>81</v>
      </c>
      <c r="L226" s="2" t="s">
        <v>1601</v>
      </c>
      <c r="M226" s="4" t="s">
        <v>152</v>
      </c>
      <c r="N226" s="28">
        <v>151010.0</v>
      </c>
      <c r="O226" s="13" t="str">
        <f t="shared" si="14"/>
        <v>Biopartner 151010</v>
      </c>
      <c r="P226" s="13" t="s">
        <v>84</v>
      </c>
      <c r="Q226" s="29">
        <v>3.88</v>
      </c>
      <c r="R226" s="71"/>
      <c r="S226" s="31">
        <f t="shared" si="119"/>
        <v>4.268</v>
      </c>
      <c r="T226" s="71">
        <f t="shared" si="39"/>
        <v>4.3747</v>
      </c>
      <c r="U226" s="49">
        <f t="shared" si="40"/>
        <v>4.3747</v>
      </c>
      <c r="V226" s="9">
        <v>4.5</v>
      </c>
      <c r="W226" s="9">
        <f t="shared" si="128"/>
        <v>-0.1253</v>
      </c>
      <c r="X226" s="90" t="s">
        <v>1607</v>
      </c>
      <c r="Y226" s="13" t="s">
        <v>1608</v>
      </c>
      <c r="Z226" s="34" t="str">
        <f>CONCATENATE('Alle Produkte - Gesamtsortiment'!A226, " ", 'Alle Produkte - Gesamtsortiment'!C226)</f>
        <v>Q11 Haushaltmehl (Ruchmehl)</v>
      </c>
      <c r="AA226" s="35" t="s">
        <v>86</v>
      </c>
      <c r="AB226" s="12" t="s">
        <v>1609</v>
      </c>
      <c r="AC226" s="26" t="str">
        <f t="shared" si="16"/>
        <v>https://webshop.quartier-depot.ch/wp-content/uploads/quartier-produkt-221.png</v>
      </c>
      <c r="AD226" s="13" t="str">
        <f t="shared" si="17"/>
        <v>Haushaltmehl (Ruchmehl) wird von Biofarm produziert und von Biopartner geliefert. Es kommt aus Kleindietwil, Bern und trägt Knospe Zertifizierung</v>
      </c>
      <c r="AE226" s="36"/>
      <c r="AF226" s="54">
        <f t="shared" ref="AF226:AF228" si="133">U225-AE226</f>
        <v>6.235075</v>
      </c>
      <c r="AG226" s="55" t="str">
        <f t="shared" ref="AG226:AG228" si="134">U225/AE226</f>
        <v>#DIV/0!</v>
      </c>
      <c r="AH226" s="36"/>
      <c r="AI226" s="54"/>
      <c r="AJ226" s="55"/>
      <c r="AK226" s="56"/>
      <c r="AL226" s="58">
        <v>6.0</v>
      </c>
      <c r="AM226" s="2"/>
      <c r="AN226" s="21"/>
      <c r="AO226" s="2"/>
      <c r="AP226" s="21"/>
      <c r="AQ226" s="2">
        <v>12.0</v>
      </c>
      <c r="AR226" s="21"/>
      <c r="AS226" s="2"/>
      <c r="AT226" s="21"/>
      <c r="AU226" s="2"/>
      <c r="AV226" s="21"/>
      <c r="AX226" s="21"/>
      <c r="AY226" s="2"/>
      <c r="AZ226" s="21"/>
      <c r="BA226" s="2"/>
      <c r="BB226" s="58">
        <v>24.0</v>
      </c>
      <c r="BC226" s="2"/>
      <c r="BD226" s="21"/>
      <c r="BE226" s="20"/>
      <c r="BF226" s="21"/>
      <c r="BG226" s="20"/>
      <c r="BH226" s="21"/>
      <c r="BI226" s="41"/>
      <c r="BJ226" s="20"/>
      <c r="BK226" s="21"/>
      <c r="BL226" s="20"/>
      <c r="BM226" s="21"/>
      <c r="BN226" s="20"/>
      <c r="BO226" s="21"/>
      <c r="BP226" s="20"/>
      <c r="BQ226" s="42"/>
      <c r="BR226" s="42">
        <f t="shared" si="7"/>
        <v>42</v>
      </c>
      <c r="BS226" s="13">
        <v>25.0</v>
      </c>
      <c r="BT226" s="35">
        <f t="shared" si="129"/>
        <v>25</v>
      </c>
      <c r="BU226" s="13">
        <v>3.0</v>
      </c>
      <c r="BV226" s="35" t="s">
        <v>167</v>
      </c>
      <c r="BW226" s="13">
        <v>18.0</v>
      </c>
      <c r="BX226" s="35">
        <v>25.0</v>
      </c>
      <c r="BY226" s="13">
        <f t="shared" si="130"/>
        <v>24</v>
      </c>
      <c r="BZ226" s="35">
        <f t="shared" si="131"/>
        <v>1</v>
      </c>
      <c r="CA226" s="43">
        <f t="shared" si="132"/>
        <v>4.3747</v>
      </c>
    </row>
    <row r="227">
      <c r="A227" s="1" t="s">
        <v>1610</v>
      </c>
      <c r="B227" s="2"/>
      <c r="C227" s="2" t="s">
        <v>1611</v>
      </c>
      <c r="D227" s="12" t="s">
        <v>1206</v>
      </c>
      <c r="E227" s="12" t="s">
        <v>1562</v>
      </c>
      <c r="F227" s="3" t="s">
        <v>1612</v>
      </c>
      <c r="G227" s="2" t="s">
        <v>103</v>
      </c>
      <c r="H227" s="2" t="s">
        <v>759</v>
      </c>
      <c r="I227" s="2"/>
      <c r="J227" s="3" t="s">
        <v>750</v>
      </c>
      <c r="K227" s="2"/>
      <c r="L227" s="2" t="s">
        <v>151</v>
      </c>
      <c r="M227" s="4" t="s">
        <v>287</v>
      </c>
      <c r="N227" s="28">
        <v>153010.0</v>
      </c>
      <c r="O227" s="13" t="str">
        <f t="shared" si="14"/>
        <v>Biopartner 153010</v>
      </c>
      <c r="P227" s="13" t="s">
        <v>84</v>
      </c>
      <c r="Q227" s="29">
        <v>3.83</v>
      </c>
      <c r="R227" s="71"/>
      <c r="S227" s="31">
        <f t="shared" si="119"/>
        <v>4.213</v>
      </c>
      <c r="T227" s="71">
        <f t="shared" si="39"/>
        <v>4.318325</v>
      </c>
      <c r="U227" s="49">
        <f t="shared" si="40"/>
        <v>4.318325</v>
      </c>
      <c r="V227" s="9">
        <v>5.35</v>
      </c>
      <c r="W227" s="9">
        <f t="shared" si="128"/>
        <v>-1.031675</v>
      </c>
      <c r="X227" s="90" t="s">
        <v>1613</v>
      </c>
      <c r="Y227" s="13" t="s">
        <v>1614</v>
      </c>
      <c r="Z227" s="34" t="str">
        <f>CONCATENATE('Alle Produkte - Gesamtsortiment'!A227, " ", 'Alle Produkte - Gesamtsortiment'!C227)</f>
        <v>Q12 Weissmehl</v>
      </c>
      <c r="AA227" s="35" t="s">
        <v>86</v>
      </c>
      <c r="AB227" s="12" t="s">
        <v>1615</v>
      </c>
      <c r="AC227" s="26" t="str">
        <f t="shared" si="16"/>
        <v>https://webshop.quartier-depot.ch/wp-content/uploads/quartier-produkt-222.png</v>
      </c>
      <c r="AD227" s="13" t="str">
        <f t="shared" si="17"/>
        <v>Weissmehl wird von Vanadis produziert und von Biopartner geliefert. Es kommt aus der Schweiz und trägt Demeter Zertifizierung</v>
      </c>
      <c r="AE227" s="36"/>
      <c r="AF227" s="54">
        <f t="shared" si="133"/>
        <v>4.3747</v>
      </c>
      <c r="AG227" s="55" t="str">
        <f t="shared" si="134"/>
        <v>#DIV/0!</v>
      </c>
      <c r="AH227" s="36"/>
      <c r="AI227" s="54"/>
      <c r="AJ227" s="55"/>
      <c r="AK227" s="56"/>
      <c r="AL227" s="58">
        <v>12.0</v>
      </c>
      <c r="AM227" s="2"/>
      <c r="AN227" s="21"/>
      <c r="AO227" s="2"/>
      <c r="AP227" s="21"/>
      <c r="AQ227" s="2"/>
      <c r="AR227" s="21"/>
      <c r="AS227" s="2"/>
      <c r="AT227" s="21"/>
      <c r="AU227" s="58">
        <v>12.0</v>
      </c>
      <c r="AV227" s="21"/>
      <c r="AX227" s="58">
        <v>12.0</v>
      </c>
      <c r="AY227" s="2"/>
      <c r="AZ227" s="21"/>
      <c r="BA227" s="2"/>
      <c r="BB227" s="58">
        <v>24.0</v>
      </c>
      <c r="BC227" s="2"/>
      <c r="BD227" s="21"/>
      <c r="BE227" s="20"/>
      <c r="BF227" s="21"/>
      <c r="BG227" s="20"/>
      <c r="BH227" s="21"/>
      <c r="BI227" s="41"/>
      <c r="BJ227" s="20"/>
      <c r="BK227" s="21"/>
      <c r="BL227" s="20"/>
      <c r="BM227" s="21"/>
      <c r="BN227" s="20"/>
      <c r="BO227" s="21"/>
      <c r="BP227" s="20"/>
      <c r="BQ227" s="42"/>
      <c r="BR227" s="42">
        <f t="shared" si="7"/>
        <v>60</v>
      </c>
      <c r="BS227" s="13">
        <v>6.0</v>
      </c>
      <c r="BT227" s="35">
        <f t="shared" si="129"/>
        <v>6</v>
      </c>
      <c r="BU227" s="13">
        <v>3.0</v>
      </c>
      <c r="BV227" s="35" t="s">
        <v>167</v>
      </c>
      <c r="BW227" s="13">
        <v>40.0</v>
      </c>
      <c r="BX227" s="35">
        <v>15.0</v>
      </c>
      <c r="BY227" s="13">
        <f t="shared" si="130"/>
        <v>20</v>
      </c>
      <c r="BZ227" s="35">
        <f t="shared" si="131"/>
        <v>-5</v>
      </c>
      <c r="CA227" s="43">
        <f t="shared" si="132"/>
        <v>-21.591625</v>
      </c>
    </row>
    <row r="228">
      <c r="A228" s="1" t="s">
        <v>1616</v>
      </c>
      <c r="B228" s="2"/>
      <c r="C228" s="2" t="s">
        <v>1617</v>
      </c>
      <c r="D228" s="12" t="s">
        <v>1206</v>
      </c>
      <c r="E228" s="12" t="s">
        <v>1562</v>
      </c>
      <c r="F228" s="3"/>
      <c r="G228" s="2" t="s">
        <v>103</v>
      </c>
      <c r="H228" s="2"/>
      <c r="I228" s="2"/>
      <c r="J228" s="3" t="s">
        <v>750</v>
      </c>
      <c r="K228" s="2"/>
      <c r="L228" s="2" t="s">
        <v>860</v>
      </c>
      <c r="M228" s="4" t="s">
        <v>287</v>
      </c>
      <c r="N228" s="28">
        <v>106011.0</v>
      </c>
      <c r="O228" s="13" t="str">
        <f t="shared" si="14"/>
        <v>Biopartner 106011</v>
      </c>
      <c r="P228" s="13" t="s">
        <v>84</v>
      </c>
      <c r="Q228" s="29">
        <v>3.54</v>
      </c>
      <c r="R228" s="71"/>
      <c r="S228" s="31">
        <f t="shared" si="119"/>
        <v>3.894</v>
      </c>
      <c r="T228" s="71">
        <f t="shared" si="39"/>
        <v>3.99135</v>
      </c>
      <c r="U228" s="49">
        <f t="shared" si="40"/>
        <v>3.99135</v>
      </c>
      <c r="V228" s="9"/>
      <c r="W228" s="9"/>
      <c r="X228" s="90"/>
      <c r="Y228" s="13" t="s">
        <v>1618</v>
      </c>
      <c r="Z228" s="34" t="str">
        <f>CONCATENATE('Alle Produkte - Gesamtsortiment'!A228, " ", 'Alle Produkte - Gesamtsortiment'!C228)</f>
        <v>Q13 Roggen-Vollkornmehl</v>
      </c>
      <c r="AA228" s="35" t="s">
        <v>86</v>
      </c>
      <c r="AB228" s="12" t="s">
        <v>1619</v>
      </c>
      <c r="AC228" s="26" t="str">
        <f t="shared" si="16"/>
        <v>https://webshop.quartier-depot.ch/wp-content/uploads/quartier-produkt-223.png</v>
      </c>
      <c r="AD228" s="13" t="str">
        <f t="shared" si="17"/>
        <v>Roggen-Vollkornmehl wird von  produziert und von Biopartner geliefert. Es kommt aus Österreich und trägt Demeter Zertifizierung</v>
      </c>
      <c r="AE228" s="36"/>
      <c r="AF228" s="54">
        <f t="shared" si="133"/>
        <v>4.318325</v>
      </c>
      <c r="AG228" s="55" t="str">
        <f t="shared" si="134"/>
        <v>#DIV/0!</v>
      </c>
      <c r="AH228" s="36"/>
      <c r="AI228" s="54"/>
      <c r="AJ228" s="55"/>
      <c r="AK228" s="56"/>
      <c r="AL228" s="21"/>
      <c r="AM228" s="2"/>
      <c r="AN228" s="21"/>
      <c r="AO228" s="2"/>
      <c r="AP228" s="21"/>
      <c r="AQ228" s="2"/>
      <c r="AR228" s="21"/>
      <c r="AS228" s="2"/>
      <c r="AT228" s="21"/>
      <c r="AU228" s="2"/>
      <c r="AV228" s="21"/>
      <c r="AX228" s="58">
        <v>6.0</v>
      </c>
      <c r="AY228" s="2"/>
      <c r="AZ228" s="58">
        <v>12.0</v>
      </c>
      <c r="BA228" s="2"/>
      <c r="BB228" s="21"/>
      <c r="BC228" s="2"/>
      <c r="BD228" s="21"/>
      <c r="BE228" s="20"/>
      <c r="BF228" s="21"/>
      <c r="BG228" s="20"/>
      <c r="BH228" s="21"/>
      <c r="BI228" s="41"/>
      <c r="BJ228" s="20"/>
      <c r="BK228" s="21">
        <v>6.0</v>
      </c>
      <c r="BL228" s="20"/>
      <c r="BM228" s="21"/>
      <c r="BN228" s="20"/>
      <c r="BO228" s="21"/>
      <c r="BP228" s="20"/>
      <c r="BQ228" s="42"/>
      <c r="BR228" s="42">
        <f t="shared" si="7"/>
        <v>24</v>
      </c>
      <c r="BS228" s="13">
        <v>7.0</v>
      </c>
      <c r="BT228" s="35">
        <f t="shared" si="129"/>
        <v>7</v>
      </c>
      <c r="BU228" s="13">
        <v>3.0</v>
      </c>
      <c r="BV228" s="35" t="s">
        <v>167</v>
      </c>
      <c r="BW228" s="13">
        <v>6.0</v>
      </c>
      <c r="BX228" s="35">
        <v>5.0</v>
      </c>
      <c r="BY228" s="13">
        <f t="shared" si="130"/>
        <v>18</v>
      </c>
      <c r="BZ228" s="35">
        <f t="shared" si="131"/>
        <v>-13</v>
      </c>
      <c r="CA228" s="43">
        <f t="shared" si="132"/>
        <v>-51.88755</v>
      </c>
    </row>
    <row r="229">
      <c r="A229" s="1" t="s">
        <v>1620</v>
      </c>
      <c r="B229" s="2"/>
      <c r="C229" s="2" t="s">
        <v>1621</v>
      </c>
      <c r="D229" s="12" t="s">
        <v>1206</v>
      </c>
      <c r="E229" s="12" t="s">
        <v>1562</v>
      </c>
      <c r="F229" s="3"/>
      <c r="G229" s="2" t="s">
        <v>103</v>
      </c>
      <c r="H229" s="2"/>
      <c r="I229" s="2"/>
      <c r="J229" s="3" t="s">
        <v>750</v>
      </c>
      <c r="K229" s="2"/>
      <c r="L229" s="2" t="s">
        <v>860</v>
      </c>
      <c r="M229" s="4" t="s">
        <v>287</v>
      </c>
      <c r="N229" s="28">
        <v>149010.0</v>
      </c>
      <c r="O229" s="13" t="str">
        <f t="shared" si="14"/>
        <v>Biopartner 149010</v>
      </c>
      <c r="P229" s="13" t="s">
        <v>84</v>
      </c>
      <c r="Q229" s="29">
        <v>4.22</v>
      </c>
      <c r="R229" s="71"/>
      <c r="S229" s="31">
        <f t="shared" si="119"/>
        <v>4.642</v>
      </c>
      <c r="T229" s="71">
        <f t="shared" si="39"/>
        <v>4.75805</v>
      </c>
      <c r="U229" s="49">
        <f t="shared" si="40"/>
        <v>4.75805</v>
      </c>
      <c r="V229" s="9"/>
      <c r="W229" s="9"/>
      <c r="X229" s="90"/>
      <c r="Y229" s="13" t="s">
        <v>1622</v>
      </c>
      <c r="Z229" s="34" t="str">
        <f>CONCATENATE('Alle Produkte - Gesamtsortiment'!A229, " ", 'Alle Produkte - Gesamtsortiment'!C229)</f>
        <v>Q14 Vierkorn-Vollkornmehl</v>
      </c>
      <c r="AA229" s="35" t="s">
        <v>86</v>
      </c>
      <c r="AB229" s="12" t="s">
        <v>1623</v>
      </c>
      <c r="AC229" s="26" t="str">
        <f t="shared" si="16"/>
        <v>https://webshop.quartier-depot.ch/wp-content/uploads/quartier-produkt-224.png</v>
      </c>
      <c r="AD229" s="13" t="str">
        <f t="shared" si="17"/>
        <v>Vierkorn-Vollkornmehl wird von  produziert und von Biopartner geliefert. Es kommt aus Österreich und trägt Demeter Zertifizierung</v>
      </c>
      <c r="AE229" s="36"/>
      <c r="AF229" s="54"/>
      <c r="AG229" s="55"/>
      <c r="AH229" s="36"/>
      <c r="AI229" s="54"/>
      <c r="AJ229" s="55"/>
      <c r="AK229" s="56"/>
      <c r="AL229" s="21"/>
      <c r="AM229" s="2"/>
      <c r="AN229" s="21"/>
      <c r="AO229" s="2"/>
      <c r="AP229" s="21"/>
      <c r="AQ229" s="2"/>
      <c r="AR229" s="21"/>
      <c r="AS229" s="2"/>
      <c r="AT229" s="21"/>
      <c r="AU229" s="2"/>
      <c r="AV229" s="21"/>
      <c r="AW229" s="2"/>
      <c r="AX229" s="57">
        <v>6.0</v>
      </c>
      <c r="AZ229" s="58">
        <v>12.0</v>
      </c>
      <c r="BA229" s="2"/>
      <c r="BB229" s="21"/>
      <c r="BC229" s="2"/>
      <c r="BD229" s="21"/>
      <c r="BE229" s="20"/>
      <c r="BF229" s="21"/>
      <c r="BG229" s="20"/>
      <c r="BH229" s="21"/>
      <c r="BI229" s="41"/>
      <c r="BJ229" s="20"/>
      <c r="BK229" s="21"/>
      <c r="BL229" s="20"/>
      <c r="BM229" s="21"/>
      <c r="BN229" s="20"/>
      <c r="BO229" s="21"/>
      <c r="BP229" s="20"/>
      <c r="BQ229" s="42"/>
      <c r="BR229" s="42">
        <f t="shared" si="7"/>
        <v>18</v>
      </c>
      <c r="BS229" s="13">
        <v>6.0</v>
      </c>
      <c r="BT229" s="35">
        <f t="shared" si="129"/>
        <v>6</v>
      </c>
      <c r="BU229" s="13">
        <v>3.0</v>
      </c>
      <c r="BV229" s="35" t="s">
        <v>167</v>
      </c>
      <c r="BW229" s="13">
        <v>10.0</v>
      </c>
      <c r="BX229" s="35">
        <v>8.0</v>
      </c>
      <c r="BY229" s="13">
        <f t="shared" si="130"/>
        <v>8</v>
      </c>
      <c r="BZ229" s="35">
        <f t="shared" si="131"/>
        <v>0</v>
      </c>
      <c r="CA229" s="43">
        <f t="shared" si="132"/>
        <v>0</v>
      </c>
    </row>
    <row r="230">
      <c r="A230" s="1" t="s">
        <v>1624</v>
      </c>
      <c r="B230" s="2"/>
      <c r="C230" s="2" t="s">
        <v>1625</v>
      </c>
      <c r="D230" s="12" t="s">
        <v>1206</v>
      </c>
      <c r="E230" s="12" t="s">
        <v>1562</v>
      </c>
      <c r="F230" s="3" t="s">
        <v>1626</v>
      </c>
      <c r="G230" s="2" t="s">
        <v>103</v>
      </c>
      <c r="H230" s="2" t="s">
        <v>1627</v>
      </c>
      <c r="I230" s="87" t="s">
        <v>1628</v>
      </c>
      <c r="J230" s="3" t="s">
        <v>1629</v>
      </c>
      <c r="K230" s="2"/>
      <c r="L230" s="2" t="s">
        <v>295</v>
      </c>
      <c r="M230" s="4" t="s">
        <v>296</v>
      </c>
      <c r="N230" s="28">
        <v>380154.0</v>
      </c>
      <c r="O230" s="13" t="str">
        <f t="shared" si="14"/>
        <v>Biopartner 380154</v>
      </c>
      <c r="P230" s="13" t="s">
        <v>84</v>
      </c>
      <c r="Q230" s="29">
        <v>3.25</v>
      </c>
      <c r="R230" s="71"/>
      <c r="S230" s="31">
        <f t="shared" si="119"/>
        <v>3.575</v>
      </c>
      <c r="T230" s="71">
        <f t="shared" si="39"/>
        <v>3.664375</v>
      </c>
      <c r="U230" s="49">
        <f t="shared" si="40"/>
        <v>3.664375</v>
      </c>
      <c r="V230" s="9">
        <v>3.8</v>
      </c>
      <c r="W230" s="9">
        <f t="shared" ref="W230:W248" si="135">U230-V230</f>
        <v>-0.135625</v>
      </c>
      <c r="X230" s="90"/>
      <c r="Y230" s="13" t="s">
        <v>1630</v>
      </c>
      <c r="Z230" s="34" t="str">
        <f>CONCATENATE('Alle Produkte - Gesamtsortiment'!A230, " ", 'Alle Produkte - Gesamtsortiment'!C230)</f>
        <v>Q15 Backhefe</v>
      </c>
      <c r="AA230" s="35" t="s">
        <v>86</v>
      </c>
      <c r="AB230" s="12" t="s">
        <v>1631</v>
      </c>
      <c r="AC230" s="26" t="str">
        <f t="shared" si="16"/>
        <v>https://webshop.quartier-depot.ch/wp-content/uploads/quartier-produkt-225.png</v>
      </c>
      <c r="AD230" s="13" t="str">
        <f t="shared" si="17"/>
        <v>Backhefe wird von Culinat produziert und von Biopartner geliefert. Es kommt aus Frankreich und trägt EU-Bio Zertifizierung</v>
      </c>
      <c r="AE230" s="36"/>
      <c r="AF230" s="54"/>
      <c r="AG230" s="55"/>
      <c r="AH230" s="36"/>
      <c r="AI230" s="54"/>
      <c r="AJ230" s="55"/>
      <c r="AK230" s="56"/>
      <c r="AL230" s="21"/>
      <c r="AM230" s="2"/>
      <c r="AN230" s="21"/>
      <c r="AO230" s="2"/>
      <c r="AP230" s="21"/>
      <c r="AQ230" s="2"/>
      <c r="AR230" s="21"/>
      <c r="AS230" s="2"/>
      <c r="AT230" s="58">
        <v>17.0</v>
      </c>
      <c r="AU230" s="2"/>
      <c r="AV230" s="21"/>
      <c r="AW230" s="2"/>
      <c r="AX230" s="21"/>
      <c r="AY230" s="2"/>
      <c r="AZ230" s="58">
        <v>20.0</v>
      </c>
      <c r="BA230" s="2"/>
      <c r="BB230" s="21"/>
      <c r="BC230" s="2"/>
      <c r="BD230" s="21"/>
      <c r="BE230" s="20"/>
      <c r="BF230" s="21"/>
      <c r="BG230" s="20"/>
      <c r="BH230" s="21"/>
      <c r="BI230" s="41"/>
      <c r="BJ230" s="20"/>
      <c r="BK230" s="21"/>
      <c r="BL230" s="20"/>
      <c r="BM230" s="21"/>
      <c r="BN230" s="20"/>
      <c r="BO230" s="21"/>
      <c r="BP230" s="20"/>
      <c r="BQ230" s="42"/>
      <c r="BR230" s="42">
        <f t="shared" si="7"/>
        <v>37</v>
      </c>
      <c r="BS230" s="13">
        <v>15.0</v>
      </c>
      <c r="BT230" s="35">
        <f t="shared" si="129"/>
        <v>15</v>
      </c>
      <c r="BU230" s="13">
        <v>6.0</v>
      </c>
      <c r="BV230" s="35" t="s">
        <v>167</v>
      </c>
      <c r="BW230" s="13">
        <v>11.0</v>
      </c>
      <c r="BX230" s="35">
        <v>6.0</v>
      </c>
      <c r="BY230" s="13">
        <f t="shared" si="130"/>
        <v>26</v>
      </c>
      <c r="BZ230" s="35">
        <f t="shared" si="131"/>
        <v>-20</v>
      </c>
      <c r="CA230" s="43">
        <f t="shared" si="132"/>
        <v>-73.2875</v>
      </c>
    </row>
    <row r="231">
      <c r="A231" s="1" t="s">
        <v>1632</v>
      </c>
      <c r="B231" s="2"/>
      <c r="C231" s="2" t="s">
        <v>1633</v>
      </c>
      <c r="D231" s="12" t="s">
        <v>1206</v>
      </c>
      <c r="E231" s="12" t="s">
        <v>1562</v>
      </c>
      <c r="F231" s="2" t="s">
        <v>1634</v>
      </c>
      <c r="G231" s="2" t="s">
        <v>103</v>
      </c>
      <c r="H231" s="2" t="s">
        <v>1635</v>
      </c>
      <c r="I231" s="87" t="s">
        <v>1636</v>
      </c>
      <c r="J231" s="2" t="s">
        <v>750</v>
      </c>
      <c r="K231" s="2"/>
      <c r="L231" s="2" t="s">
        <v>1637</v>
      </c>
      <c r="M231" s="4" t="s">
        <v>152</v>
      </c>
      <c r="N231" s="28">
        <v>86128.0</v>
      </c>
      <c r="O231" s="13" t="str">
        <f t="shared" si="14"/>
        <v>Biopartner 86128</v>
      </c>
      <c r="P231" s="13" t="s">
        <v>84</v>
      </c>
      <c r="Q231" s="111">
        <v>4.6</v>
      </c>
      <c r="R231" s="71"/>
      <c r="S231" s="71">
        <f t="shared" si="119"/>
        <v>5.06</v>
      </c>
      <c r="T231" s="71">
        <f t="shared" si="39"/>
        <v>5.1865</v>
      </c>
      <c r="U231" s="49">
        <f t="shared" si="40"/>
        <v>5.1865</v>
      </c>
      <c r="V231" s="9">
        <v>6.3</v>
      </c>
      <c r="W231" s="9">
        <f t="shared" si="135"/>
        <v>-1.1135</v>
      </c>
      <c r="X231" s="90"/>
      <c r="Y231" s="13" t="s">
        <v>1638</v>
      </c>
      <c r="Z231" s="34" t="str">
        <f>CONCATENATE('Alle Produkte - Gesamtsortiment'!A231, " ", 'Alle Produkte - Gesamtsortiment'!C231)</f>
        <v>Q20 Zucker Rohrohr</v>
      </c>
      <c r="AA231" s="35" t="s">
        <v>86</v>
      </c>
      <c r="AB231" s="12" t="s">
        <v>1639</v>
      </c>
      <c r="AC231" s="26" t="str">
        <f t="shared" si="16"/>
        <v>https://webshop.quartier-depot.ch/wp-content/uploads/quartier-produkt-226.png</v>
      </c>
      <c r="AD231" s="13" t="str">
        <f t="shared" si="17"/>
        <v>Zucker Rohrohr wird von Ekkharthof (TG) produziert und von Biopartner geliefert. Es kommt aus Argentinien und trägt Knospe Zertifizierung</v>
      </c>
      <c r="AE231" s="36"/>
      <c r="AF231" s="54"/>
      <c r="AG231" s="55"/>
      <c r="AH231" s="36"/>
      <c r="AI231" s="54"/>
      <c r="AJ231" s="55"/>
      <c r="AK231" s="56"/>
      <c r="AL231" s="58">
        <v>10.0</v>
      </c>
      <c r="AM231" s="89"/>
      <c r="AN231" s="21"/>
      <c r="AO231" s="89"/>
      <c r="AP231" s="21"/>
      <c r="AQ231" s="89"/>
      <c r="AR231" s="21"/>
      <c r="AS231" s="89"/>
      <c r="AT231" s="21"/>
      <c r="AU231" s="92">
        <v>12.0</v>
      </c>
      <c r="AV231" s="21"/>
      <c r="AW231" s="89"/>
      <c r="AX231" s="21"/>
      <c r="AY231" s="89"/>
      <c r="AZ231" s="21"/>
      <c r="BA231" s="89"/>
      <c r="BB231" s="21"/>
      <c r="BC231" s="89"/>
      <c r="BD231" s="21"/>
      <c r="BE231" s="20"/>
      <c r="BF231" s="21"/>
      <c r="BG231" s="20"/>
      <c r="BH231" s="21"/>
      <c r="BI231" s="41"/>
      <c r="BJ231" s="20"/>
      <c r="BK231" s="21"/>
      <c r="BL231" s="20"/>
      <c r="BM231" s="21"/>
      <c r="BN231" s="20"/>
      <c r="BO231" s="21"/>
      <c r="BP231" s="20"/>
      <c r="BQ231" s="42"/>
      <c r="BR231" s="42">
        <f t="shared" si="7"/>
        <v>22</v>
      </c>
      <c r="BS231" s="13">
        <v>6.0</v>
      </c>
      <c r="BT231" s="35">
        <f t="shared" si="129"/>
        <v>6</v>
      </c>
      <c r="BU231" s="13">
        <v>4.0</v>
      </c>
      <c r="BV231" s="35" t="s">
        <v>167</v>
      </c>
      <c r="BW231" s="13">
        <v>9.0</v>
      </c>
      <c r="BX231" s="35">
        <v>12.0</v>
      </c>
      <c r="BY231" s="13">
        <f t="shared" si="130"/>
        <v>13</v>
      </c>
      <c r="BZ231" s="35">
        <f t="shared" si="131"/>
        <v>-1</v>
      </c>
      <c r="CA231" s="43">
        <f t="shared" si="132"/>
        <v>-5.1865</v>
      </c>
    </row>
    <row r="232">
      <c r="A232" s="1" t="s">
        <v>1640</v>
      </c>
      <c r="B232" s="3"/>
      <c r="C232" s="3" t="s">
        <v>1641</v>
      </c>
      <c r="D232" s="12" t="s">
        <v>1206</v>
      </c>
      <c r="E232" s="12" t="s">
        <v>1562</v>
      </c>
      <c r="F232" s="3" t="s">
        <v>1641</v>
      </c>
      <c r="G232" s="2" t="s">
        <v>114</v>
      </c>
      <c r="H232" s="2" t="s">
        <v>1642</v>
      </c>
      <c r="I232" s="87" t="s">
        <v>1643</v>
      </c>
      <c r="J232" s="3" t="s">
        <v>750</v>
      </c>
      <c r="K232" s="2"/>
      <c r="L232" s="2" t="s">
        <v>1644</v>
      </c>
      <c r="M232" s="4" t="s">
        <v>152</v>
      </c>
      <c r="N232" s="28">
        <v>86148.0</v>
      </c>
      <c r="O232" s="13" t="str">
        <f t="shared" si="14"/>
        <v>Picobio 86148</v>
      </c>
      <c r="P232" s="13" t="s">
        <v>84</v>
      </c>
      <c r="Q232" s="111">
        <v>2.95</v>
      </c>
      <c r="R232" s="71"/>
      <c r="S232" s="31">
        <f t="shared" si="119"/>
        <v>3.245</v>
      </c>
      <c r="T232" s="71">
        <f t="shared" si="39"/>
        <v>3.326125</v>
      </c>
      <c r="U232" s="49">
        <f t="shared" si="40"/>
        <v>3.326125</v>
      </c>
      <c r="V232" s="9">
        <v>3.45</v>
      </c>
      <c r="W232" s="9">
        <f t="shared" si="135"/>
        <v>-0.123875</v>
      </c>
      <c r="X232" s="125"/>
      <c r="Y232" s="13" t="s">
        <v>1645</v>
      </c>
      <c r="Z232" s="34" t="str">
        <f>CONCATENATE('Alle Produkte - Gesamtsortiment'!A232, " ", 'Alle Produkte - Gesamtsortiment'!C232)</f>
        <v>Q21 Zucker weiss</v>
      </c>
      <c r="AA232" s="35" t="s">
        <v>86</v>
      </c>
      <c r="AB232" s="12" t="s">
        <v>1646</v>
      </c>
      <c r="AC232" s="26" t="str">
        <f t="shared" si="16"/>
        <v>https://webshop.quartier-depot.ch/wp-content/uploads/quartier-produkt-227.png</v>
      </c>
      <c r="AD232" s="13" t="str">
        <f t="shared" si="17"/>
        <v>Zucker weiss wird von CH Zucker AG produziert und von Picobio geliefert. Es kommt aus Aarberg, Bern und trägt Knospe Zertifizierung</v>
      </c>
      <c r="AE232" s="54"/>
      <c r="AF232" s="54">
        <f t="shared" ref="AF232:AF242" si="136">U231-AE232</f>
        <v>5.1865</v>
      </c>
      <c r="AG232" s="55" t="str">
        <f t="shared" ref="AG232:AG242" si="137">U231/AE232</f>
        <v>#DIV/0!</v>
      </c>
      <c r="AH232" s="54"/>
      <c r="AI232" s="54"/>
      <c r="AJ232" s="55"/>
      <c r="AK232" s="56"/>
      <c r="AL232" s="58">
        <v>10.0</v>
      </c>
      <c r="AM232" s="2"/>
      <c r="AN232" s="133"/>
      <c r="AO232" s="2"/>
      <c r="AP232" s="133"/>
      <c r="AQ232" s="2"/>
      <c r="AR232" s="133"/>
      <c r="AS232" s="2"/>
      <c r="AT232" s="133"/>
      <c r="AU232" s="2"/>
      <c r="AV232" s="133"/>
      <c r="AW232" s="2"/>
      <c r="AX232" s="133"/>
      <c r="AY232" s="2"/>
      <c r="AZ232" s="133"/>
      <c r="BA232" s="2"/>
      <c r="BB232" s="133"/>
      <c r="BC232" s="2"/>
      <c r="BD232" s="133"/>
      <c r="BE232" s="20"/>
      <c r="BF232" s="21"/>
      <c r="BG232" s="20">
        <v>10.0</v>
      </c>
      <c r="BH232" s="21"/>
      <c r="BI232" s="41"/>
      <c r="BJ232" s="20"/>
      <c r="BK232" s="21"/>
      <c r="BL232" s="20"/>
      <c r="BM232" s="21"/>
      <c r="BN232" s="20"/>
      <c r="BO232" s="21"/>
      <c r="BP232" s="20"/>
      <c r="BQ232" s="42"/>
      <c r="BR232" s="42">
        <f t="shared" si="7"/>
        <v>20</v>
      </c>
      <c r="BS232" s="13">
        <v>8.0</v>
      </c>
      <c r="BT232" s="35">
        <f t="shared" si="129"/>
        <v>8</v>
      </c>
      <c r="BU232" s="13">
        <v>4.0</v>
      </c>
      <c r="BV232" s="35" t="s">
        <v>167</v>
      </c>
      <c r="BW232" s="13">
        <v>7.0</v>
      </c>
      <c r="BX232" s="35">
        <v>3.0</v>
      </c>
      <c r="BY232" s="13">
        <f t="shared" si="130"/>
        <v>13</v>
      </c>
      <c r="BZ232" s="35">
        <f t="shared" si="131"/>
        <v>-10</v>
      </c>
      <c r="CA232" s="43">
        <f t="shared" si="132"/>
        <v>-33.26125</v>
      </c>
    </row>
    <row r="233">
      <c r="A233" s="1" t="s">
        <v>1647</v>
      </c>
      <c r="B233" s="2"/>
      <c r="C233" s="2" t="s">
        <v>1648</v>
      </c>
      <c r="D233" s="12" t="s">
        <v>1206</v>
      </c>
      <c r="E233" s="12" t="s">
        <v>1562</v>
      </c>
      <c r="F233" s="3" t="s">
        <v>1649</v>
      </c>
      <c r="G233" s="2" t="s">
        <v>103</v>
      </c>
      <c r="H233" s="2" t="s">
        <v>965</v>
      </c>
      <c r="I233" s="87" t="s">
        <v>966</v>
      </c>
      <c r="J233" s="3" t="s">
        <v>1650</v>
      </c>
      <c r="K233" s="2"/>
      <c r="L233" s="2" t="s">
        <v>1651</v>
      </c>
      <c r="M233" s="4" t="s">
        <v>296</v>
      </c>
      <c r="N233" s="28">
        <v>309010.0</v>
      </c>
      <c r="O233" s="13" t="str">
        <f t="shared" si="14"/>
        <v>Biopartner 309010</v>
      </c>
      <c r="P233" s="13" t="s">
        <v>84</v>
      </c>
      <c r="Q233" s="29">
        <v>6.98</v>
      </c>
      <c r="R233" s="71"/>
      <c r="S233" s="31">
        <f t="shared" si="119"/>
        <v>7.678</v>
      </c>
      <c r="T233" s="71">
        <f t="shared" si="39"/>
        <v>7.86995</v>
      </c>
      <c r="U233" s="49">
        <f t="shared" si="40"/>
        <v>7.86995</v>
      </c>
      <c r="V233" s="9">
        <v>10.2</v>
      </c>
      <c r="W233" s="9">
        <f t="shared" si="135"/>
        <v>-2.33005</v>
      </c>
      <c r="X233" s="90">
        <v>44660.0</v>
      </c>
      <c r="Y233" s="13" t="s">
        <v>1652</v>
      </c>
      <c r="Z233" s="34" t="str">
        <f>CONCATENATE('Alle Produkte - Gesamtsortiment'!A233, " ", 'Alle Produkte - Gesamtsortiment'!C233)</f>
        <v>Q22 Ahornsirup</v>
      </c>
      <c r="AA233" s="35" t="s">
        <v>86</v>
      </c>
      <c r="AB233" s="12" t="s">
        <v>1653</v>
      </c>
      <c r="AC233" s="26" t="str">
        <f t="shared" si="16"/>
        <v>https://webshop.quartier-depot.ch/wp-content/uploads/quartier-produkt-228.png</v>
      </c>
      <c r="AD233" s="13" t="str">
        <f t="shared" si="17"/>
        <v>Ahornsirup wird von Rapunzel produziert und von Biopartner geliefert. Es kommt aus Kanada und trägt EU-Bio Zertifizierung</v>
      </c>
      <c r="AE233" s="54">
        <v>2.5</v>
      </c>
      <c r="AF233" s="54">
        <f t="shared" si="136"/>
        <v>0.826125</v>
      </c>
      <c r="AG233" s="55">
        <f t="shared" si="137"/>
        <v>1.33045</v>
      </c>
      <c r="AH233" s="54"/>
      <c r="AI233" s="54"/>
      <c r="AJ233" s="55"/>
      <c r="AK233" s="96"/>
      <c r="AL233" s="58">
        <v>6.0</v>
      </c>
      <c r="AM233" s="3"/>
      <c r="AN233" s="133"/>
      <c r="AO233" s="3"/>
      <c r="AP233" s="133"/>
      <c r="AQ233" s="3"/>
      <c r="AR233" s="133"/>
      <c r="AS233" s="3"/>
      <c r="AT233" s="133"/>
      <c r="AU233" s="3"/>
      <c r="AV233" s="133"/>
      <c r="AX233" s="58">
        <v>6.0</v>
      </c>
      <c r="AY233" s="2">
        <v>12.0</v>
      </c>
      <c r="AZ233" s="133"/>
      <c r="BA233" s="2"/>
      <c r="BB233" s="133"/>
      <c r="BC233" s="2"/>
      <c r="BD233" s="133"/>
      <c r="BE233" s="20"/>
      <c r="BF233" s="21"/>
      <c r="BG233" s="20"/>
      <c r="BH233" s="21"/>
      <c r="BI233" s="41"/>
      <c r="BJ233" s="20"/>
      <c r="BK233" s="21"/>
      <c r="BL233" s="20">
        <v>6.0</v>
      </c>
      <c r="BM233" s="21"/>
      <c r="BN233" s="20"/>
      <c r="BO233" s="21"/>
      <c r="BP233" s="20"/>
      <c r="BQ233" s="42"/>
      <c r="BR233" s="42">
        <f t="shared" si="7"/>
        <v>30</v>
      </c>
      <c r="BS233" s="13">
        <v>6.0</v>
      </c>
      <c r="BT233" s="35">
        <f t="shared" si="129"/>
        <v>6</v>
      </c>
      <c r="BU233" s="13">
        <v>4.0</v>
      </c>
      <c r="BV233" s="35" t="s">
        <v>167</v>
      </c>
      <c r="BW233" s="13">
        <v>9.0</v>
      </c>
      <c r="BX233" s="35">
        <v>3.0</v>
      </c>
      <c r="BY233" s="13">
        <f t="shared" si="130"/>
        <v>21</v>
      </c>
      <c r="BZ233" s="35">
        <f t="shared" si="131"/>
        <v>-18</v>
      </c>
      <c r="CA233" s="43">
        <f t="shared" si="132"/>
        <v>-141.6591</v>
      </c>
    </row>
    <row r="234">
      <c r="A234" s="1" t="s">
        <v>1654</v>
      </c>
      <c r="B234" s="3"/>
      <c r="C234" s="3" t="s">
        <v>1655</v>
      </c>
      <c r="D234" s="12" t="s">
        <v>1206</v>
      </c>
      <c r="E234" s="12" t="s">
        <v>1656</v>
      </c>
      <c r="F234" s="3" t="s">
        <v>1655</v>
      </c>
      <c r="G234" s="2" t="s">
        <v>103</v>
      </c>
      <c r="H234" s="2" t="s">
        <v>1022</v>
      </c>
      <c r="I234" s="126" t="s">
        <v>1023</v>
      </c>
      <c r="J234" s="3" t="s">
        <v>1657</v>
      </c>
      <c r="K234" s="2"/>
      <c r="L234" s="2" t="s">
        <v>1658</v>
      </c>
      <c r="M234" s="4" t="s">
        <v>296</v>
      </c>
      <c r="N234" s="28">
        <v>477817.0</v>
      </c>
      <c r="O234" s="13" t="str">
        <f t="shared" si="14"/>
        <v>Biopartner 477817</v>
      </c>
      <c r="P234" s="13" t="s">
        <v>84</v>
      </c>
      <c r="Q234" s="29">
        <v>2.17</v>
      </c>
      <c r="R234" s="71"/>
      <c r="S234" s="31">
        <f t="shared" si="119"/>
        <v>2.387</v>
      </c>
      <c r="T234" s="71">
        <f t="shared" si="39"/>
        <v>2.446675</v>
      </c>
      <c r="U234" s="49">
        <f t="shared" si="40"/>
        <v>2.446675</v>
      </c>
      <c r="V234" s="49">
        <v>2.65</v>
      </c>
      <c r="W234" s="49">
        <f t="shared" si="135"/>
        <v>-0.203325</v>
      </c>
      <c r="X234" s="90">
        <v>43840.0</v>
      </c>
      <c r="Y234" s="13" t="s">
        <v>1659</v>
      </c>
      <c r="Z234" s="34" t="str">
        <f>CONCATENATE('Alle Produkte - Gesamtsortiment'!A234, " ", 'Alle Produkte - Gesamtsortiment'!C234)</f>
        <v>Q30 Reis Drink Vollreis</v>
      </c>
      <c r="AA234" s="35" t="s">
        <v>86</v>
      </c>
      <c r="AB234" s="12" t="s">
        <v>1660</v>
      </c>
      <c r="AC234" s="26" t="str">
        <f t="shared" si="16"/>
        <v>https://webshop.quartier-depot.ch/wp-content/uploads/quartier-produkt-229.png</v>
      </c>
      <c r="AD234" s="13" t="str">
        <f t="shared" si="17"/>
        <v>Reis Drink Vollreis wird von Soyana produziert und von Biopartner geliefert. Es kommt aus Schlieren, Zürich und trägt EU-Bio Zertifizierung</v>
      </c>
      <c r="AE234" s="36"/>
      <c r="AF234" s="54">
        <f t="shared" si="136"/>
        <v>7.86995</v>
      </c>
      <c r="AG234" s="55" t="str">
        <f t="shared" si="137"/>
        <v>#DIV/0!</v>
      </c>
      <c r="AH234" s="36"/>
      <c r="AI234" s="54"/>
      <c r="AJ234" s="55"/>
      <c r="AK234" s="96"/>
      <c r="AL234" s="58">
        <v>12.0</v>
      </c>
      <c r="AM234" s="3"/>
      <c r="AN234" s="21"/>
      <c r="AO234" s="3"/>
      <c r="AP234" s="21"/>
      <c r="AQ234" s="3"/>
      <c r="AR234" s="21"/>
      <c r="AS234" s="3"/>
      <c r="AT234" s="21"/>
      <c r="AU234" s="3"/>
      <c r="AV234" s="21"/>
      <c r="AX234" s="133"/>
      <c r="AY234" s="58">
        <v>12.0</v>
      </c>
      <c r="AZ234" s="21"/>
      <c r="BA234" s="2"/>
      <c r="BB234" s="58">
        <v>24.0</v>
      </c>
      <c r="BC234" s="2"/>
      <c r="BD234" s="21"/>
      <c r="BE234" s="20"/>
      <c r="BF234" s="21"/>
      <c r="BG234" s="20"/>
      <c r="BH234" s="21"/>
      <c r="BI234" s="41"/>
      <c r="BJ234" s="20"/>
      <c r="BK234" s="21"/>
      <c r="BL234" s="20"/>
      <c r="BM234" s="21"/>
      <c r="BN234" s="20"/>
      <c r="BO234" s="21">
        <v>12.0</v>
      </c>
      <c r="BP234" s="20">
        <v>12.0</v>
      </c>
      <c r="BQ234" s="42"/>
      <c r="BR234" s="42">
        <f t="shared" si="7"/>
        <v>72</v>
      </c>
      <c r="BS234" s="13">
        <v>5.0</v>
      </c>
      <c r="BT234" s="35">
        <f t="shared" si="129"/>
        <v>5</v>
      </c>
      <c r="BU234" s="13">
        <v>6.0</v>
      </c>
      <c r="BV234" s="35" t="s">
        <v>167</v>
      </c>
      <c r="BW234" s="13">
        <v>29.0</v>
      </c>
      <c r="BX234" s="35">
        <v>18.0</v>
      </c>
      <c r="BY234" s="13">
        <f t="shared" si="130"/>
        <v>43</v>
      </c>
      <c r="BZ234" s="35">
        <f t="shared" si="131"/>
        <v>-25</v>
      </c>
      <c r="CA234" s="43">
        <f t="shared" si="132"/>
        <v>-61.166875</v>
      </c>
    </row>
    <row r="235">
      <c r="A235" s="1" t="s">
        <v>1661</v>
      </c>
      <c r="B235" s="2"/>
      <c r="C235" s="2" t="s">
        <v>1662</v>
      </c>
      <c r="D235" s="12" t="s">
        <v>1206</v>
      </c>
      <c r="E235" s="12" t="s">
        <v>1656</v>
      </c>
      <c r="F235" s="2" t="s">
        <v>1662</v>
      </c>
      <c r="G235" s="2" t="s">
        <v>103</v>
      </c>
      <c r="H235" s="3" t="s">
        <v>1022</v>
      </c>
      <c r="I235" s="126" t="s">
        <v>1023</v>
      </c>
      <c r="J235" s="2" t="s">
        <v>1657</v>
      </c>
      <c r="K235" s="2"/>
      <c r="L235" s="2" t="s">
        <v>1658</v>
      </c>
      <c r="M235" s="4" t="s">
        <v>296</v>
      </c>
      <c r="N235" s="28">
        <v>477825.0</v>
      </c>
      <c r="O235" s="13" t="str">
        <f t="shared" si="14"/>
        <v>Biopartner 477825</v>
      </c>
      <c r="P235" s="13" t="s">
        <v>84</v>
      </c>
      <c r="Q235" s="29">
        <v>2.31</v>
      </c>
      <c r="R235" s="71"/>
      <c r="S235" s="71">
        <f t="shared" si="119"/>
        <v>2.541</v>
      </c>
      <c r="T235" s="71">
        <f t="shared" si="39"/>
        <v>2.604525</v>
      </c>
      <c r="U235" s="49">
        <f t="shared" si="40"/>
        <v>2.604525</v>
      </c>
      <c r="V235" s="9">
        <v>3.15</v>
      </c>
      <c r="W235" s="9">
        <f t="shared" si="135"/>
        <v>-0.545475</v>
      </c>
      <c r="X235" s="90" t="s">
        <v>1663</v>
      </c>
      <c r="Y235" s="13" t="s">
        <v>1664</v>
      </c>
      <c r="Z235" s="34" t="str">
        <f>CONCATENATE('Alle Produkte - Gesamtsortiment'!A235, " ", 'Alle Produkte - Gesamtsortiment'!C235)</f>
        <v>Q31 Soja Drink Mandeln</v>
      </c>
      <c r="AA235" s="35" t="s">
        <v>86</v>
      </c>
      <c r="AB235" s="12" t="s">
        <v>1665</v>
      </c>
      <c r="AC235" s="26" t="str">
        <f t="shared" si="16"/>
        <v>https://webshop.quartier-depot.ch/wp-content/uploads/quartier-produkt-230.png</v>
      </c>
      <c r="AD235" s="13" t="str">
        <f t="shared" si="17"/>
        <v>Soja Drink Mandeln wird von Soyana produziert und von Biopartner geliefert. Es kommt aus Schlieren, Zürich und trägt EU-Bio Zertifizierung</v>
      </c>
      <c r="AE235" s="36"/>
      <c r="AF235" s="54">
        <f t="shared" si="136"/>
        <v>2.446675</v>
      </c>
      <c r="AG235" s="55" t="str">
        <f t="shared" si="137"/>
        <v>#DIV/0!</v>
      </c>
      <c r="AH235" s="36"/>
      <c r="AI235" s="54"/>
      <c r="AJ235" s="55"/>
      <c r="AK235" s="56"/>
      <c r="AL235" s="58">
        <v>12.0</v>
      </c>
      <c r="AM235" s="89"/>
      <c r="AN235" s="21"/>
      <c r="AO235" s="89"/>
      <c r="AP235" s="21"/>
      <c r="AQ235" s="89"/>
      <c r="AR235" s="21"/>
      <c r="AS235" s="89"/>
      <c r="AT235" s="21"/>
      <c r="AU235" s="89"/>
      <c r="AV235" s="21"/>
      <c r="AX235" s="133"/>
      <c r="AY235" s="2"/>
      <c r="AZ235" s="21"/>
      <c r="BA235" s="92">
        <v>12.0</v>
      </c>
      <c r="BB235" s="21"/>
      <c r="BC235" s="2"/>
      <c r="BD235" s="58">
        <v>12.0</v>
      </c>
      <c r="BE235" s="20"/>
      <c r="BF235" s="21"/>
      <c r="BG235" s="20"/>
      <c r="BH235" s="21">
        <v>12.0</v>
      </c>
      <c r="BI235" s="41"/>
      <c r="BJ235" s="20"/>
      <c r="BK235" s="21"/>
      <c r="BL235" s="20"/>
      <c r="BM235" s="21"/>
      <c r="BN235" s="20"/>
      <c r="BO235" s="21">
        <v>12.0</v>
      </c>
      <c r="BP235" s="20">
        <v>12.0</v>
      </c>
      <c r="BQ235" s="42"/>
      <c r="BR235" s="42">
        <f t="shared" si="7"/>
        <v>72</v>
      </c>
      <c r="BS235" s="13">
        <v>5.0</v>
      </c>
      <c r="BT235" s="35">
        <f t="shared" si="129"/>
        <v>5</v>
      </c>
      <c r="BU235" s="13">
        <v>6.0</v>
      </c>
      <c r="BV235" s="35" t="s">
        <v>167</v>
      </c>
      <c r="BW235" s="13">
        <v>53.0</v>
      </c>
      <c r="BX235" s="35">
        <v>10.0</v>
      </c>
      <c r="BY235" s="13">
        <f t="shared" si="130"/>
        <v>19</v>
      </c>
      <c r="BZ235" s="35">
        <f t="shared" si="131"/>
        <v>-9</v>
      </c>
      <c r="CA235" s="43">
        <f t="shared" si="132"/>
        <v>-23.440725</v>
      </c>
    </row>
    <row r="236">
      <c r="A236" s="1" t="s">
        <v>1666</v>
      </c>
      <c r="B236" s="2"/>
      <c r="C236" s="2" t="s">
        <v>1667</v>
      </c>
      <c r="D236" s="12" t="s">
        <v>1206</v>
      </c>
      <c r="E236" s="12" t="s">
        <v>1656</v>
      </c>
      <c r="F236" s="2" t="s">
        <v>1667</v>
      </c>
      <c r="G236" s="2" t="s">
        <v>103</v>
      </c>
      <c r="H236" s="3" t="s">
        <v>1022</v>
      </c>
      <c r="I236" s="126" t="s">
        <v>1023</v>
      </c>
      <c r="J236" s="2" t="s">
        <v>1657</v>
      </c>
      <c r="K236" s="2"/>
      <c r="L236" s="2" t="s">
        <v>1658</v>
      </c>
      <c r="M236" s="4" t="s">
        <v>296</v>
      </c>
      <c r="N236" s="28">
        <v>477808.0</v>
      </c>
      <c r="O236" s="13" t="str">
        <f t="shared" si="14"/>
        <v>Biopartner 477808</v>
      </c>
      <c r="P236" s="13" t="s">
        <v>84</v>
      </c>
      <c r="Q236" s="111">
        <v>2.17</v>
      </c>
      <c r="R236" s="71"/>
      <c r="S236" s="71">
        <f t="shared" si="119"/>
        <v>2.387</v>
      </c>
      <c r="T236" s="71">
        <f t="shared" si="39"/>
        <v>2.446675</v>
      </c>
      <c r="U236" s="49">
        <f t="shared" si="40"/>
        <v>2.446675</v>
      </c>
      <c r="V236" s="9">
        <v>2.55</v>
      </c>
      <c r="W236" s="9">
        <f t="shared" si="135"/>
        <v>-0.103325</v>
      </c>
      <c r="X236" s="90">
        <v>43962.0</v>
      </c>
      <c r="Y236" s="13" t="s">
        <v>1668</v>
      </c>
      <c r="Z236" s="34" t="str">
        <f>CONCATENATE('Alle Produkte - Gesamtsortiment'!A236, " ", 'Alle Produkte - Gesamtsortiment'!C236)</f>
        <v>Q32 Hafer Drink</v>
      </c>
      <c r="AA236" s="35" t="s">
        <v>86</v>
      </c>
      <c r="AB236" s="12" t="s">
        <v>1669</v>
      </c>
      <c r="AC236" s="26" t="str">
        <f t="shared" si="16"/>
        <v>https://webshop.quartier-depot.ch/wp-content/uploads/quartier-produkt-231.png</v>
      </c>
      <c r="AD236" s="13" t="str">
        <f t="shared" si="17"/>
        <v>Hafer Drink wird von Soyana produziert und von Biopartner geliefert. Es kommt aus Schlieren, Zürich und trägt EU-Bio Zertifizierung</v>
      </c>
      <c r="AE236" s="54"/>
      <c r="AF236" s="54">
        <f t="shared" si="136"/>
        <v>2.604525</v>
      </c>
      <c r="AG236" s="55" t="str">
        <f t="shared" si="137"/>
        <v>#DIV/0!</v>
      </c>
      <c r="AH236" s="54"/>
      <c r="AI236" s="54"/>
      <c r="AJ236" s="55"/>
      <c r="AK236" s="56"/>
      <c r="AL236" s="58">
        <v>12.0</v>
      </c>
      <c r="AM236" s="89"/>
      <c r="AN236" s="21"/>
      <c r="AO236" s="92">
        <v>12.0</v>
      </c>
      <c r="AP236" s="21"/>
      <c r="AQ236" s="89">
        <v>12.0</v>
      </c>
      <c r="AR236" s="21"/>
      <c r="AS236" s="92">
        <v>12.0</v>
      </c>
      <c r="AT236" s="21"/>
      <c r="AU236" s="92">
        <v>24.0</v>
      </c>
      <c r="AV236" s="21"/>
      <c r="AX236" s="119">
        <v>24.0</v>
      </c>
      <c r="AY236" s="89"/>
      <c r="AZ236" s="21"/>
      <c r="BA236" s="89"/>
      <c r="BB236" s="58">
        <v>24.0</v>
      </c>
      <c r="BC236" s="89"/>
      <c r="BD236" s="21"/>
      <c r="BE236" s="20"/>
      <c r="BF236" s="21">
        <v>24.0</v>
      </c>
      <c r="BG236" s="20"/>
      <c r="BH236" s="21">
        <v>12.0</v>
      </c>
      <c r="BI236" s="41"/>
      <c r="BJ236" s="20">
        <v>24.0</v>
      </c>
      <c r="BK236" s="21"/>
      <c r="BL236" s="20">
        <v>12.0</v>
      </c>
      <c r="BM236" s="21"/>
      <c r="BN236" s="20">
        <v>24.0</v>
      </c>
      <c r="BO236" s="21"/>
      <c r="BP236" s="20">
        <v>12.0</v>
      </c>
      <c r="BQ236" s="42"/>
      <c r="BR236" s="42">
        <f t="shared" si="7"/>
        <v>228</v>
      </c>
      <c r="BS236" s="63" t="s">
        <v>1670</v>
      </c>
      <c r="BT236" s="35">
        <f t="shared" si="129"/>
        <v>16</v>
      </c>
      <c r="BU236" s="13">
        <v>12.0</v>
      </c>
      <c r="BV236" s="35" t="s">
        <v>167</v>
      </c>
      <c r="BW236" s="13">
        <v>113.0</v>
      </c>
      <c r="BX236" s="35">
        <v>0.0</v>
      </c>
      <c r="BY236" s="13">
        <f t="shared" si="130"/>
        <v>115</v>
      </c>
      <c r="BZ236" s="35">
        <f t="shared" si="131"/>
        <v>-115</v>
      </c>
      <c r="CA236" s="43">
        <f t="shared" si="132"/>
        <v>-281.367625</v>
      </c>
    </row>
    <row r="237">
      <c r="A237" s="1" t="s">
        <v>1671</v>
      </c>
      <c r="B237" s="2"/>
      <c r="C237" s="2" t="s">
        <v>1672</v>
      </c>
      <c r="D237" s="12" t="s">
        <v>1206</v>
      </c>
      <c r="E237" s="12" t="s">
        <v>1656</v>
      </c>
      <c r="F237" s="3" t="s">
        <v>1673</v>
      </c>
      <c r="G237" s="2" t="s">
        <v>103</v>
      </c>
      <c r="H237" s="3" t="s">
        <v>1674</v>
      </c>
      <c r="I237" s="87" t="s">
        <v>1675</v>
      </c>
      <c r="J237" s="3" t="s">
        <v>1676</v>
      </c>
      <c r="K237" s="2"/>
      <c r="L237" s="2" t="s">
        <v>151</v>
      </c>
      <c r="M237" s="4" t="s">
        <v>152</v>
      </c>
      <c r="N237" s="28">
        <v>1710.0</v>
      </c>
      <c r="O237" s="13" t="str">
        <f t="shared" si="14"/>
        <v>Biopartner 1710</v>
      </c>
      <c r="P237" s="13" t="s">
        <v>84</v>
      </c>
      <c r="Q237" s="29">
        <v>1.8</v>
      </c>
      <c r="R237" s="71"/>
      <c r="S237" s="31">
        <f t="shared" si="119"/>
        <v>1.98</v>
      </c>
      <c r="T237" s="71">
        <f t="shared" si="39"/>
        <v>2.0295</v>
      </c>
      <c r="U237" s="49">
        <f t="shared" si="40"/>
        <v>2.0295</v>
      </c>
      <c r="V237" s="49">
        <v>2.4</v>
      </c>
      <c r="W237" s="49">
        <f t="shared" si="135"/>
        <v>-0.3705</v>
      </c>
      <c r="X237" s="90" t="s">
        <v>1677</v>
      </c>
      <c r="Y237" s="13" t="s">
        <v>1678</v>
      </c>
      <c r="Z237" s="34" t="str">
        <f>CONCATENATE('Alle Produkte - Gesamtsortiment'!A237, " ", 'Alle Produkte - Gesamtsortiment'!C237)</f>
        <v>Q33 UHT Milch</v>
      </c>
      <c r="AA237" s="35" t="s">
        <v>86</v>
      </c>
      <c r="AB237" s="12" t="s">
        <v>1679</v>
      </c>
      <c r="AC237" s="26" t="str">
        <f t="shared" si="16"/>
        <v>https://webshop.quartier-depot.ch/wp-content/uploads/quartier-produkt-232.png</v>
      </c>
      <c r="AD237" s="13" t="str">
        <f t="shared" si="17"/>
        <v>UHT Milch wird von Emmi produziert und von Biopartner geliefert. Es kommt aus der Schweiz und trägt Knospe Zertifizierung</v>
      </c>
      <c r="AE237" s="54">
        <v>2.95</v>
      </c>
      <c r="AF237" s="54">
        <f t="shared" si="136"/>
        <v>-0.503325</v>
      </c>
      <c r="AG237" s="55">
        <f t="shared" si="137"/>
        <v>0.8293813559</v>
      </c>
      <c r="AH237" s="54">
        <v>3.5</v>
      </c>
      <c r="AI237" s="54">
        <f>U236-AH237</f>
        <v>-1.053325</v>
      </c>
      <c r="AJ237" s="55">
        <f>U236/AH237</f>
        <v>0.69905</v>
      </c>
      <c r="AK237" s="56"/>
      <c r="AL237" s="58">
        <v>6.0</v>
      </c>
      <c r="AM237" s="3"/>
      <c r="AN237" s="21"/>
      <c r="AO237" s="3"/>
      <c r="AP237" s="21"/>
      <c r="AQ237" s="3"/>
      <c r="AR237" s="21"/>
      <c r="AS237" s="3"/>
      <c r="AT237" s="21"/>
      <c r="AU237" s="3"/>
      <c r="AV237" s="21"/>
      <c r="AX237" s="133">
        <v>12.0</v>
      </c>
      <c r="AY237" s="2"/>
      <c r="AZ237" s="21"/>
      <c r="BA237" s="2"/>
      <c r="BB237" s="21"/>
      <c r="BC237" s="2"/>
      <c r="BD237" s="21"/>
      <c r="BE237" s="20">
        <v>6.0</v>
      </c>
      <c r="BF237" s="21"/>
      <c r="BG237" s="20">
        <v>6.0</v>
      </c>
      <c r="BH237" s="21"/>
      <c r="BI237" s="41"/>
      <c r="BJ237" s="20"/>
      <c r="BK237" s="21">
        <v>12.0</v>
      </c>
      <c r="BL237" s="20"/>
      <c r="BM237" s="21"/>
      <c r="BN237" s="20">
        <v>12.0</v>
      </c>
      <c r="BO237" s="21"/>
      <c r="BP237" s="20"/>
      <c r="BQ237" s="42"/>
      <c r="BR237" s="42">
        <f t="shared" si="7"/>
        <v>54</v>
      </c>
      <c r="BS237" s="13">
        <v>1.0</v>
      </c>
      <c r="BT237" s="35">
        <f t="shared" si="129"/>
        <v>13</v>
      </c>
      <c r="BU237" s="13">
        <v>6.0</v>
      </c>
      <c r="BV237" s="35" t="s">
        <v>167</v>
      </c>
      <c r="BW237" s="13">
        <v>35.0</v>
      </c>
      <c r="BX237" s="35">
        <v>5.0</v>
      </c>
      <c r="BY237" s="13">
        <f t="shared" si="130"/>
        <v>19</v>
      </c>
      <c r="BZ237" s="35">
        <f t="shared" si="131"/>
        <v>-14</v>
      </c>
      <c r="CA237" s="43">
        <f t="shared" si="132"/>
        <v>-28.413</v>
      </c>
    </row>
    <row r="238">
      <c r="A238" s="1" t="s">
        <v>1680</v>
      </c>
      <c r="B238" s="3"/>
      <c r="C238" s="2" t="s">
        <v>1681</v>
      </c>
      <c r="D238" s="12" t="s">
        <v>1206</v>
      </c>
      <c r="E238" s="12" t="s">
        <v>1682</v>
      </c>
      <c r="F238" s="3" t="s">
        <v>1681</v>
      </c>
      <c r="G238" s="2" t="s">
        <v>114</v>
      </c>
      <c r="H238" s="3" t="s">
        <v>1683</v>
      </c>
      <c r="I238" s="87" t="s">
        <v>1684</v>
      </c>
      <c r="J238" s="3" t="s">
        <v>1685</v>
      </c>
      <c r="K238" s="2"/>
      <c r="L238" s="2" t="s">
        <v>1686</v>
      </c>
      <c r="M238" s="4" t="s">
        <v>152</v>
      </c>
      <c r="N238" s="28">
        <v>43205.0</v>
      </c>
      <c r="O238" s="13" t="str">
        <f t="shared" si="14"/>
        <v>Picobio 43205</v>
      </c>
      <c r="P238" s="13" t="s">
        <v>84</v>
      </c>
      <c r="Q238" s="111">
        <v>2.45</v>
      </c>
      <c r="R238" s="71"/>
      <c r="S238" s="31">
        <f t="shared" si="119"/>
        <v>2.695</v>
      </c>
      <c r="T238" s="71">
        <f>S238*$T$1+0.5</f>
        <v>3.262375</v>
      </c>
      <c r="U238" s="49">
        <f t="shared" si="40"/>
        <v>3.262375</v>
      </c>
      <c r="V238" s="49">
        <v>3.35</v>
      </c>
      <c r="W238" s="49">
        <f t="shared" si="135"/>
        <v>-0.087625</v>
      </c>
      <c r="X238" s="90" t="s">
        <v>1687</v>
      </c>
      <c r="Y238" s="13" t="s">
        <v>1688</v>
      </c>
      <c r="Z238" s="34" t="str">
        <f>CONCATENATE('Alle Produkte - Gesamtsortiment'!A238, " ", 'Alle Produkte - Gesamtsortiment'!C238)</f>
        <v>Q40 Süssmost</v>
      </c>
      <c r="AA238" s="35" t="s">
        <v>86</v>
      </c>
      <c r="AB238" s="12" t="s">
        <v>1689</v>
      </c>
      <c r="AC238" s="26" t="str">
        <f t="shared" si="16"/>
        <v>https://webshop.quartier-depot.ch/wp-content/uploads/quartier-produkt-233.png</v>
      </c>
      <c r="AD238" s="13" t="str">
        <f t="shared" si="17"/>
        <v>Süssmost wird von Brunner (ZH) produziert und von Picobio geliefert. Es kommt aus Steimaur, Zürich und trägt Knospe Zertifizierung</v>
      </c>
      <c r="AE238" s="36"/>
      <c r="AF238" s="54">
        <f t="shared" si="136"/>
        <v>2.0295</v>
      </c>
      <c r="AG238" s="55" t="str">
        <f t="shared" si="137"/>
        <v>#DIV/0!</v>
      </c>
      <c r="AH238" s="36"/>
      <c r="AI238" s="54"/>
      <c r="AJ238" s="55"/>
      <c r="AK238" s="56"/>
      <c r="AL238" s="58">
        <v>6.0</v>
      </c>
      <c r="AM238" s="2"/>
      <c r="AN238" s="21"/>
      <c r="AO238" s="58">
        <v>12.0</v>
      </c>
      <c r="AP238" s="21"/>
      <c r="AQ238" s="2"/>
      <c r="AR238" s="21"/>
      <c r="AS238" s="58">
        <v>12.0</v>
      </c>
      <c r="AT238" s="21"/>
      <c r="AU238" s="3"/>
      <c r="AV238" s="21"/>
      <c r="AW238" s="58">
        <v>12.0</v>
      </c>
      <c r="AX238" s="21"/>
      <c r="AY238" s="58">
        <v>12.0</v>
      </c>
      <c r="AZ238" s="21"/>
      <c r="BA238" s="2"/>
      <c r="BB238" s="58">
        <v>24.0</v>
      </c>
      <c r="BC238" s="2"/>
      <c r="BD238" s="21"/>
      <c r="BE238" s="20"/>
      <c r="BF238" s="21"/>
      <c r="BG238" s="20"/>
      <c r="BH238" s="21"/>
      <c r="BI238" s="41"/>
      <c r="BJ238" s="20"/>
      <c r="BK238" s="21"/>
      <c r="BL238" s="20"/>
      <c r="BM238" s="21"/>
      <c r="BN238" s="20"/>
      <c r="BO238" s="21">
        <v>48.0</v>
      </c>
      <c r="BP238" s="20"/>
      <c r="BQ238" s="42"/>
      <c r="BR238" s="42">
        <f t="shared" si="7"/>
        <v>126</v>
      </c>
      <c r="BS238" s="63" t="s">
        <v>1690</v>
      </c>
      <c r="BT238" s="35">
        <f t="shared" si="129"/>
        <v>-3</v>
      </c>
      <c r="BU238" s="13">
        <v>6.0</v>
      </c>
      <c r="BV238" s="35" t="s">
        <v>167</v>
      </c>
      <c r="BW238" s="13">
        <v>87.0</v>
      </c>
      <c r="BX238" s="35">
        <v>11.0</v>
      </c>
      <c r="BY238" s="13">
        <f t="shared" si="130"/>
        <v>39</v>
      </c>
      <c r="BZ238" s="35">
        <f t="shared" si="131"/>
        <v>-28</v>
      </c>
      <c r="CA238" s="43">
        <f t="shared" si="132"/>
        <v>-91.3465</v>
      </c>
    </row>
    <row r="239">
      <c r="A239" s="1" t="s">
        <v>1691</v>
      </c>
      <c r="B239" s="2"/>
      <c r="C239" s="2" t="s">
        <v>1692</v>
      </c>
      <c r="D239" s="12" t="s">
        <v>1206</v>
      </c>
      <c r="E239" s="12" t="s">
        <v>1682</v>
      </c>
      <c r="F239" s="2" t="s">
        <v>1692</v>
      </c>
      <c r="G239" s="2" t="s">
        <v>103</v>
      </c>
      <c r="H239" s="3" t="s">
        <v>1693</v>
      </c>
      <c r="I239" s="126" t="s">
        <v>1694</v>
      </c>
      <c r="J239" s="2" t="s">
        <v>1685</v>
      </c>
      <c r="K239" s="2" t="s">
        <v>1695</v>
      </c>
      <c r="L239" s="2" t="s">
        <v>1695</v>
      </c>
      <c r="M239" s="4" t="s">
        <v>1693</v>
      </c>
      <c r="N239" s="28">
        <v>477082.0</v>
      </c>
      <c r="O239" s="13" t="str">
        <f t="shared" si="14"/>
        <v>Biopartner 477082</v>
      </c>
      <c r="P239" s="13" t="s">
        <v>84</v>
      </c>
      <c r="Q239" s="111">
        <v>2.75</v>
      </c>
      <c r="R239" s="71"/>
      <c r="S239" s="71">
        <f t="shared" si="119"/>
        <v>3.025</v>
      </c>
      <c r="T239" s="71">
        <f t="shared" ref="T239:T253" si="138">S239*$T$1</f>
        <v>3.100625</v>
      </c>
      <c r="U239" s="49">
        <f t="shared" si="40"/>
        <v>3.100625</v>
      </c>
      <c r="V239" s="9">
        <v>3.1</v>
      </c>
      <c r="W239" s="9">
        <f t="shared" si="135"/>
        <v>0.000625</v>
      </c>
      <c r="X239" s="90" t="s">
        <v>1663</v>
      </c>
      <c r="Y239" s="13" t="s">
        <v>1696</v>
      </c>
      <c r="Z239" s="34" t="str">
        <f>CONCATENATE('Alle Produkte - Gesamtsortiment'!A239, " ", 'Alle Produkte - Gesamtsortiment'!C239)</f>
        <v>Q41 Orangensaft Solas</v>
      </c>
      <c r="AA239" s="35" t="s">
        <v>86</v>
      </c>
      <c r="AB239" s="12" t="s">
        <v>1697</v>
      </c>
      <c r="AC239" s="26" t="str">
        <f t="shared" si="16"/>
        <v>https://webshop.quartier-depot.ch/wp-content/uploads/quartier-produkt-234.png</v>
      </c>
      <c r="AD239" s="13" t="str">
        <f t="shared" si="17"/>
        <v>Orangensaft Solas wird von Claro Fair Trade produziert und von Biopartner geliefert. Es kommt aus Brasilien und trägt Claro Fair Trade Zertifizierung</v>
      </c>
      <c r="AE239" s="36"/>
      <c r="AF239" s="54">
        <f t="shared" si="136"/>
        <v>3.262375</v>
      </c>
      <c r="AG239" s="55" t="str">
        <f t="shared" si="137"/>
        <v>#DIV/0!</v>
      </c>
      <c r="AH239" s="36"/>
      <c r="AI239" s="54"/>
      <c r="AJ239" s="55"/>
      <c r="AK239" s="56"/>
      <c r="AL239" s="58">
        <v>6.0</v>
      </c>
      <c r="AM239" s="89"/>
      <c r="AN239" s="21"/>
      <c r="AO239" s="92">
        <v>6.0</v>
      </c>
      <c r="AP239" s="21"/>
      <c r="AQ239" s="89"/>
      <c r="AR239" s="21"/>
      <c r="AS239" s="89"/>
      <c r="AT239" s="21"/>
      <c r="AU239" s="92">
        <v>24.0</v>
      </c>
      <c r="AV239" s="21"/>
      <c r="AW239" s="89"/>
      <c r="AX239" s="21"/>
      <c r="AY239" s="89"/>
      <c r="AZ239" s="58">
        <v>12.0</v>
      </c>
      <c r="BA239" s="89"/>
      <c r="BB239" s="21"/>
      <c r="BC239" s="89"/>
      <c r="BD239" s="21"/>
      <c r="BE239" s="20"/>
      <c r="BF239" s="21"/>
      <c r="BG239" s="20"/>
      <c r="BH239" s="21"/>
      <c r="BI239" s="41"/>
      <c r="BJ239" s="20">
        <v>18.0</v>
      </c>
      <c r="BK239" s="21"/>
      <c r="BL239" s="20"/>
      <c r="BM239" s="21"/>
      <c r="BN239" s="20">
        <v>12.0</v>
      </c>
      <c r="BO239" s="21">
        <v>12.0</v>
      </c>
      <c r="BP239" s="20">
        <v>6.0</v>
      </c>
      <c r="BQ239" s="42"/>
      <c r="BR239" s="42">
        <f t="shared" si="7"/>
        <v>96</v>
      </c>
      <c r="BS239" s="63" t="s">
        <v>1698</v>
      </c>
      <c r="BT239" s="35">
        <f t="shared" si="129"/>
        <v>7</v>
      </c>
      <c r="BU239" s="13">
        <v>6.0</v>
      </c>
      <c r="BV239" s="35" t="s">
        <v>167</v>
      </c>
      <c r="BW239" s="13">
        <v>63.0</v>
      </c>
      <c r="BX239" s="35">
        <v>14.0</v>
      </c>
      <c r="BY239" s="13">
        <f t="shared" si="130"/>
        <v>33</v>
      </c>
      <c r="BZ239" s="35">
        <f t="shared" si="131"/>
        <v>-19</v>
      </c>
      <c r="CA239" s="43">
        <f t="shared" si="132"/>
        <v>-58.911875</v>
      </c>
    </row>
    <row r="240">
      <c r="A240" s="114" t="s">
        <v>1699</v>
      </c>
      <c r="B240" s="134"/>
      <c r="C240" s="4" t="s">
        <v>1700</v>
      </c>
      <c r="D240" s="12" t="s">
        <v>1206</v>
      </c>
      <c r="E240" s="12" t="s">
        <v>1701</v>
      </c>
      <c r="F240" s="4" t="s">
        <v>1700</v>
      </c>
      <c r="G240" s="12" t="s">
        <v>103</v>
      </c>
      <c r="H240" s="3" t="s">
        <v>1463</v>
      </c>
      <c r="I240" s="126" t="s">
        <v>1464</v>
      </c>
      <c r="J240" s="34" t="s">
        <v>1702</v>
      </c>
      <c r="K240" s="12"/>
      <c r="L240" s="12" t="s">
        <v>1466</v>
      </c>
      <c r="M240" s="12" t="s">
        <v>83</v>
      </c>
      <c r="N240" s="28">
        <v>477434.0</v>
      </c>
      <c r="O240" s="13" t="str">
        <f t="shared" si="14"/>
        <v>Biopartner 477434</v>
      </c>
      <c r="P240" s="13" t="s">
        <v>84</v>
      </c>
      <c r="Q240" s="29">
        <v>8.34</v>
      </c>
      <c r="R240" s="71"/>
      <c r="S240" s="31">
        <f t="shared" si="119"/>
        <v>9.174</v>
      </c>
      <c r="T240" s="71">
        <f t="shared" si="138"/>
        <v>9.40335</v>
      </c>
      <c r="U240" s="49">
        <f t="shared" si="40"/>
        <v>9.40335</v>
      </c>
      <c r="V240" s="49">
        <v>14.3</v>
      </c>
      <c r="W240" s="49">
        <f t="shared" si="135"/>
        <v>-4.89665</v>
      </c>
      <c r="X240" s="53" t="s">
        <v>1703</v>
      </c>
      <c r="Y240" s="13" t="s">
        <v>1704</v>
      </c>
      <c r="Z240" s="34" t="str">
        <f>CONCATENATE('Alle Produkte - Gesamtsortiment'!A240, " ", 'Alle Produkte - Gesamtsortiment'!C240)</f>
        <v>Q42 Sirup Himbeere</v>
      </c>
      <c r="AA240" s="35" t="s">
        <v>86</v>
      </c>
      <c r="AB240" s="12" t="s">
        <v>1705</v>
      </c>
      <c r="AC240" s="26" t="str">
        <f t="shared" si="16"/>
        <v>https://webshop.quartier-depot.ch/wp-content/uploads/quartier-produkt-235.png</v>
      </c>
      <c r="AD240" s="13" t="str">
        <f t="shared" si="17"/>
        <v>Sirup Himbeere wird von Haltbarmacherei (ZH) produziert und von Biopartner geliefert. Es kommt aus Zürich Wipkingen und trägt CH-Bio Zertifizierung</v>
      </c>
      <c r="AE240" s="54"/>
      <c r="AF240" s="54">
        <f t="shared" si="136"/>
        <v>3.100625</v>
      </c>
      <c r="AG240" s="55" t="str">
        <f t="shared" si="137"/>
        <v>#DIV/0!</v>
      </c>
      <c r="AH240" s="54"/>
      <c r="AI240" s="54"/>
      <c r="AJ240" s="55"/>
      <c r="AK240" s="56"/>
      <c r="AL240" s="58">
        <v>6.0</v>
      </c>
      <c r="AM240" s="3"/>
      <c r="AN240" s="21"/>
      <c r="AO240" s="3"/>
      <c r="AP240" s="21"/>
      <c r="AQ240" s="3"/>
      <c r="AR240" s="21"/>
      <c r="AS240" s="3"/>
      <c r="AT240" s="21"/>
      <c r="AU240" s="3"/>
      <c r="AV240" s="21"/>
      <c r="AW240" s="3"/>
      <c r="AX240" s="57">
        <v>6.0</v>
      </c>
      <c r="AY240" s="3"/>
      <c r="AZ240" s="21"/>
      <c r="BA240" s="3"/>
      <c r="BB240" s="21"/>
      <c r="BC240" s="3"/>
      <c r="BD240" s="21"/>
      <c r="BE240" s="20"/>
      <c r="BF240" s="21"/>
      <c r="BG240" s="20"/>
      <c r="BH240" s="21"/>
      <c r="BI240" s="41"/>
      <c r="BJ240" s="20"/>
      <c r="BK240" s="21"/>
      <c r="BL240" s="20">
        <v>6.0</v>
      </c>
      <c r="BM240" s="21"/>
      <c r="BN240" s="20"/>
      <c r="BO240" s="21"/>
      <c r="BP240" s="20"/>
      <c r="BQ240" s="42"/>
      <c r="BR240" s="42">
        <f t="shared" si="7"/>
        <v>18</v>
      </c>
      <c r="BS240" s="13">
        <v>7.0</v>
      </c>
      <c r="BT240" s="35">
        <f t="shared" si="129"/>
        <v>7</v>
      </c>
      <c r="BU240" s="13">
        <v>4.0</v>
      </c>
      <c r="BV240" s="35" t="s">
        <v>167</v>
      </c>
      <c r="BW240" s="13">
        <v>10.0</v>
      </c>
      <c r="BX240" s="35">
        <v>2.0</v>
      </c>
      <c r="BY240" s="13">
        <f t="shared" si="130"/>
        <v>8</v>
      </c>
      <c r="BZ240" s="35">
        <f t="shared" si="131"/>
        <v>-6</v>
      </c>
      <c r="CA240" s="43">
        <f t="shared" si="132"/>
        <v>-56.4201</v>
      </c>
    </row>
    <row r="241">
      <c r="A241" s="114" t="s">
        <v>1706</v>
      </c>
      <c r="B241" s="134"/>
      <c r="C241" s="4" t="s">
        <v>1707</v>
      </c>
      <c r="D241" s="12" t="s">
        <v>1206</v>
      </c>
      <c r="E241" s="12" t="s">
        <v>1701</v>
      </c>
      <c r="F241" s="4" t="s">
        <v>1707</v>
      </c>
      <c r="G241" s="12" t="s">
        <v>103</v>
      </c>
      <c r="H241" s="3" t="s">
        <v>1463</v>
      </c>
      <c r="I241" s="126" t="s">
        <v>1464</v>
      </c>
      <c r="J241" s="34" t="s">
        <v>1702</v>
      </c>
      <c r="K241" s="12"/>
      <c r="L241" s="12" t="s">
        <v>1466</v>
      </c>
      <c r="M241" s="12" t="s">
        <v>83</v>
      </c>
      <c r="N241" s="28">
        <v>477446.0</v>
      </c>
      <c r="O241" s="13" t="str">
        <f t="shared" si="14"/>
        <v>Biopartner 477446</v>
      </c>
      <c r="P241" s="13" t="s">
        <v>84</v>
      </c>
      <c r="Q241" s="29">
        <v>8.34</v>
      </c>
      <c r="R241" s="71"/>
      <c r="S241" s="31">
        <f t="shared" si="119"/>
        <v>9.174</v>
      </c>
      <c r="T241" s="71">
        <f t="shared" si="138"/>
        <v>9.40335</v>
      </c>
      <c r="U241" s="49">
        <f t="shared" si="40"/>
        <v>9.40335</v>
      </c>
      <c r="V241" s="49">
        <v>14.3</v>
      </c>
      <c r="W241" s="49">
        <f t="shared" si="135"/>
        <v>-4.89665</v>
      </c>
      <c r="X241" s="53">
        <v>44294.0</v>
      </c>
      <c r="Y241" s="13" t="s">
        <v>1708</v>
      </c>
      <c r="Z241" s="34" t="str">
        <f>CONCATENATE('Alle Produkte - Gesamtsortiment'!A241, " ", 'Alle Produkte - Gesamtsortiment'!C241)</f>
        <v>Q43 Sirup Holunderblüten</v>
      </c>
      <c r="AA241" s="35" t="s">
        <v>86</v>
      </c>
      <c r="AB241" s="12" t="s">
        <v>1709</v>
      </c>
      <c r="AC241" s="26" t="str">
        <f t="shared" si="16"/>
        <v>https://webshop.quartier-depot.ch/wp-content/uploads/quartier-produkt-236.png</v>
      </c>
      <c r="AD241" s="13" t="str">
        <f t="shared" si="17"/>
        <v>Sirup Holunderblüten wird von Haltbarmacherei (ZH) produziert und von Biopartner geliefert. Es kommt aus Zürich Wipkingen und trägt CH-Bio Zertifizierung</v>
      </c>
      <c r="AE241" s="36"/>
      <c r="AF241" s="54">
        <f t="shared" si="136"/>
        <v>9.40335</v>
      </c>
      <c r="AG241" s="55" t="str">
        <f t="shared" si="137"/>
        <v>#DIV/0!</v>
      </c>
      <c r="AH241" s="36"/>
      <c r="AI241" s="54"/>
      <c r="AJ241" s="55"/>
      <c r="AK241" s="56"/>
      <c r="AL241" s="58">
        <v>6.0</v>
      </c>
      <c r="AM241" s="3"/>
      <c r="AN241" s="21"/>
      <c r="AO241" s="3"/>
      <c r="AP241" s="21"/>
      <c r="AQ241" s="3"/>
      <c r="AR241" s="21"/>
      <c r="AS241" s="3"/>
      <c r="AT241" s="21"/>
      <c r="AU241" s="3"/>
      <c r="AV241" s="21"/>
      <c r="AW241" s="3"/>
      <c r="AX241" s="57">
        <v>6.0</v>
      </c>
      <c r="AY241" s="3"/>
      <c r="AZ241" s="21"/>
      <c r="BA241" s="3"/>
      <c r="BB241" s="21"/>
      <c r="BC241" s="3"/>
      <c r="BD241" s="21"/>
      <c r="BE241" s="20"/>
      <c r="BF241" s="21"/>
      <c r="BG241" s="20"/>
      <c r="BH241" s="21"/>
      <c r="BI241" s="41"/>
      <c r="BJ241" s="20"/>
      <c r="BK241" s="21"/>
      <c r="BL241" s="20"/>
      <c r="BM241" s="21"/>
      <c r="BN241" s="20">
        <v>6.0</v>
      </c>
      <c r="BO241" s="21"/>
      <c r="BP241" s="20"/>
      <c r="BQ241" s="42"/>
      <c r="BR241" s="42">
        <f t="shared" si="7"/>
        <v>18</v>
      </c>
      <c r="BS241" s="13">
        <v>3.0</v>
      </c>
      <c r="BT241" s="35">
        <f t="shared" si="129"/>
        <v>9</v>
      </c>
      <c r="BU241" s="13">
        <v>4.0</v>
      </c>
      <c r="BV241" s="35" t="s">
        <v>167</v>
      </c>
      <c r="BW241" s="13">
        <v>6.0</v>
      </c>
      <c r="BX241" s="35">
        <v>6.0</v>
      </c>
      <c r="BY241" s="13">
        <f t="shared" si="130"/>
        <v>12</v>
      </c>
      <c r="BZ241" s="35">
        <f t="shared" si="131"/>
        <v>-6</v>
      </c>
      <c r="CA241" s="43">
        <f t="shared" si="132"/>
        <v>-56.4201</v>
      </c>
    </row>
    <row r="242">
      <c r="A242" s="114" t="s">
        <v>1710</v>
      </c>
      <c r="B242" s="134" t="s">
        <v>135</v>
      </c>
      <c r="C242" s="4" t="s">
        <v>1711</v>
      </c>
      <c r="D242" s="12" t="s">
        <v>1206</v>
      </c>
      <c r="E242" s="12" t="s">
        <v>1682</v>
      </c>
      <c r="F242" s="4" t="s">
        <v>1712</v>
      </c>
      <c r="G242" s="12" t="s">
        <v>657</v>
      </c>
      <c r="H242" s="2" t="s">
        <v>657</v>
      </c>
      <c r="I242" s="135" t="s">
        <v>658</v>
      </c>
      <c r="J242" s="12" t="s">
        <v>1713</v>
      </c>
      <c r="K242" s="12"/>
      <c r="L242" s="12" t="s">
        <v>311</v>
      </c>
      <c r="M242" s="4" t="s">
        <v>296</v>
      </c>
      <c r="N242" s="28"/>
      <c r="O242" s="13" t="str">
        <f t="shared" si="14"/>
        <v>Genovas </v>
      </c>
      <c r="P242" s="13" t="s">
        <v>84</v>
      </c>
      <c r="Q242" s="29">
        <v>5.525</v>
      </c>
      <c r="R242" s="71"/>
      <c r="S242" s="31">
        <f t="shared" si="119"/>
        <v>6.0775</v>
      </c>
      <c r="T242" s="71">
        <f t="shared" si="138"/>
        <v>6.2294375</v>
      </c>
      <c r="U242" s="49">
        <f t="shared" si="40"/>
        <v>6.2294375</v>
      </c>
      <c r="V242" s="49">
        <v>14.3</v>
      </c>
      <c r="W242" s="49">
        <f t="shared" si="135"/>
        <v>-8.0705625</v>
      </c>
      <c r="X242" s="53">
        <v>44294.0</v>
      </c>
      <c r="Y242" s="13" t="s">
        <v>1714</v>
      </c>
      <c r="Z242" s="34" t="str">
        <f>CONCATENATE('Alle Produkte - Gesamtsortiment'!A242, " ", 'Alle Produkte - Gesamtsortiment'!C242)</f>
        <v>Q44 Aprikosen- und Birnensaft</v>
      </c>
      <c r="AA242" s="35" t="s">
        <v>86</v>
      </c>
      <c r="AB242" s="12" t="s">
        <v>1715</v>
      </c>
      <c r="AC242" s="26" t="str">
        <f t="shared" si="16"/>
        <v>https://webshop.quartier-depot.ch/wp-content/uploads/quartier-produkt-237.png</v>
      </c>
      <c r="AD242" s="13" t="str">
        <f t="shared" si="17"/>
        <v>Aprikosen- und Birnensaft wird von Genovas produziert und von Genovas geliefert. Es kommt aus Italien und trägt EU-Bio Zertifizierung</v>
      </c>
      <c r="AE242" s="36"/>
      <c r="AF242" s="54">
        <f t="shared" si="136"/>
        <v>9.40335</v>
      </c>
      <c r="AG242" s="55" t="str">
        <f t="shared" si="137"/>
        <v>#DIV/0!</v>
      </c>
      <c r="AH242" s="36"/>
      <c r="AI242" s="54"/>
      <c r="AJ242" s="55"/>
      <c r="AK242" s="56"/>
      <c r="AL242" s="21"/>
      <c r="AM242" s="3"/>
      <c r="AN242" s="21"/>
      <c r="AO242" s="3"/>
      <c r="AP242" s="21"/>
      <c r="AQ242" s="3"/>
      <c r="AR242" s="21"/>
      <c r="AS242" s="3"/>
      <c r="AT242" s="21"/>
      <c r="AU242" s="3"/>
      <c r="AV242" s="21"/>
      <c r="AW242" s="3"/>
      <c r="AX242" s="21"/>
      <c r="AY242" s="3"/>
      <c r="AZ242" s="21"/>
      <c r="BA242" s="58">
        <v>6.0</v>
      </c>
      <c r="BB242" s="21"/>
      <c r="BC242" s="3"/>
      <c r="BD242" s="21"/>
      <c r="BE242" s="20"/>
      <c r="BF242" s="21"/>
      <c r="BG242" s="20"/>
      <c r="BH242" s="21">
        <v>8.0</v>
      </c>
      <c r="BI242" s="41"/>
      <c r="BJ242" s="20"/>
      <c r="BK242" s="21"/>
      <c r="BL242" s="20"/>
      <c r="BM242" s="21"/>
      <c r="BN242" s="20"/>
      <c r="BO242" s="21"/>
      <c r="BP242" s="20"/>
      <c r="BQ242" s="42"/>
      <c r="BR242" s="42">
        <f t="shared" si="7"/>
        <v>14</v>
      </c>
      <c r="BS242" s="13">
        <v>4.0</v>
      </c>
      <c r="BT242" s="35">
        <f t="shared" si="129"/>
        <v>4</v>
      </c>
      <c r="BU242" s="13">
        <v>4.0</v>
      </c>
      <c r="BV242" s="35" t="s">
        <v>167</v>
      </c>
      <c r="BW242" s="13">
        <v>5.0</v>
      </c>
      <c r="BX242" s="35">
        <v>0.0</v>
      </c>
      <c r="BY242" s="13">
        <f t="shared" si="130"/>
        <v>9</v>
      </c>
      <c r="BZ242" s="35">
        <f t="shared" si="131"/>
        <v>-9</v>
      </c>
      <c r="CA242" s="43">
        <f t="shared" si="132"/>
        <v>-56.0649375</v>
      </c>
    </row>
    <row r="243">
      <c r="A243" s="1" t="s">
        <v>1716</v>
      </c>
      <c r="B243" s="2"/>
      <c r="C243" s="2" t="s">
        <v>1717</v>
      </c>
      <c r="D243" s="12" t="s">
        <v>1206</v>
      </c>
      <c r="E243" s="12" t="s">
        <v>1718</v>
      </c>
      <c r="F243" s="2" t="s">
        <v>1719</v>
      </c>
      <c r="G243" s="2" t="s">
        <v>615</v>
      </c>
      <c r="H243" s="3" t="s">
        <v>616</v>
      </c>
      <c r="I243" s="87" t="s">
        <v>617</v>
      </c>
      <c r="J243" s="2" t="s">
        <v>973</v>
      </c>
      <c r="K243" s="2"/>
      <c r="L243" s="2" t="s">
        <v>311</v>
      </c>
      <c r="M243" s="4" t="s">
        <v>296</v>
      </c>
      <c r="N243" s="28" t="s">
        <v>1720</v>
      </c>
      <c r="O243" s="13" t="str">
        <f t="shared" si="14"/>
        <v>Terra Verde  114.003.00</v>
      </c>
      <c r="P243" s="13" t="s">
        <v>84</v>
      </c>
      <c r="Q243" s="111">
        <v>7.95</v>
      </c>
      <c r="R243" s="71"/>
      <c r="S243" s="71">
        <f t="shared" si="119"/>
        <v>8.745</v>
      </c>
      <c r="T243" s="71">
        <f t="shared" si="138"/>
        <v>8.963625</v>
      </c>
      <c r="U243" s="49">
        <f t="shared" si="40"/>
        <v>8.963625</v>
      </c>
      <c r="V243" s="9">
        <v>9.25</v>
      </c>
      <c r="W243" s="9">
        <f t="shared" si="135"/>
        <v>-0.286375</v>
      </c>
      <c r="X243" s="90" t="s">
        <v>1721</v>
      </c>
      <c r="Y243" s="13" t="s">
        <v>1722</v>
      </c>
      <c r="Z243" s="34" t="str">
        <f>CONCATENATE('Alle Produkte - Gesamtsortiment'!A243, " ", 'Alle Produkte - Gesamtsortiment'!C243)</f>
        <v>R10 Salami aus der Toscana</v>
      </c>
      <c r="AA243" s="35" t="s">
        <v>86</v>
      </c>
      <c r="AB243" s="12" t="s">
        <v>1723</v>
      </c>
      <c r="AC243" s="26" t="str">
        <f t="shared" si="16"/>
        <v>https://webshop.quartier-depot.ch/wp-content/uploads/quartier-produkt-238.png</v>
      </c>
      <c r="AD243" s="13" t="str">
        <f t="shared" si="17"/>
        <v>Salami aus der Toscana wird von Terra Verde produziert und von Terra Verde  geliefert. Es kommt aus Italien und trägt EU-Bio Zertifizierung</v>
      </c>
      <c r="AE243" s="36"/>
      <c r="AF243" s="54">
        <f>U241-AE243</f>
        <v>9.40335</v>
      </c>
      <c r="AG243" s="55" t="str">
        <f>U241/AE243</f>
        <v>#DIV/0!</v>
      </c>
      <c r="AH243" s="36"/>
      <c r="AI243" s="54"/>
      <c r="AJ243" s="55"/>
      <c r="AK243" s="56"/>
      <c r="AL243" s="58">
        <v>7.0</v>
      </c>
      <c r="AM243" s="89"/>
      <c r="AN243" s="21"/>
      <c r="AO243" s="89"/>
      <c r="AP243" s="21"/>
      <c r="AQ243" s="89"/>
      <c r="AR243" s="21"/>
      <c r="AS243" s="89"/>
      <c r="AT243" s="21"/>
      <c r="AU243" s="89">
        <v>6.0</v>
      </c>
      <c r="AV243" s="21"/>
      <c r="AW243" s="89"/>
      <c r="AX243" s="21"/>
      <c r="AY243" s="89"/>
      <c r="AZ243" s="21"/>
      <c r="BA243" s="89"/>
      <c r="BB243" s="21"/>
      <c r="BC243" s="89"/>
      <c r="BD243" s="21"/>
      <c r="BE243" s="20"/>
      <c r="BF243" s="21"/>
      <c r="BG243" s="20"/>
      <c r="BH243" s="21"/>
      <c r="BI243" s="41"/>
      <c r="BJ243" s="20"/>
      <c r="BK243" s="21">
        <v>12.0</v>
      </c>
      <c r="BL243" s="20"/>
      <c r="BM243" s="21"/>
      <c r="BN243" s="20"/>
      <c r="BO243" s="21"/>
      <c r="BP243" s="20"/>
      <c r="BQ243" s="42"/>
      <c r="BR243" s="42">
        <f t="shared" si="7"/>
        <v>25</v>
      </c>
      <c r="BS243" s="13">
        <v>10.0</v>
      </c>
      <c r="BT243" s="35">
        <f t="shared" si="129"/>
        <v>10</v>
      </c>
      <c r="BU243" s="13">
        <v>4.0</v>
      </c>
      <c r="BV243" s="35" t="s">
        <v>167</v>
      </c>
      <c r="BW243" s="13">
        <v>11.0</v>
      </c>
      <c r="BX243" s="35">
        <v>0.0</v>
      </c>
      <c r="BY243" s="13">
        <f t="shared" si="130"/>
        <v>14</v>
      </c>
      <c r="BZ243" s="35">
        <f t="shared" si="131"/>
        <v>-14</v>
      </c>
      <c r="CA243" s="43">
        <f t="shared" si="132"/>
        <v>-125.49075</v>
      </c>
    </row>
    <row r="244">
      <c r="A244" s="1" t="s">
        <v>1724</v>
      </c>
      <c r="B244" s="2" t="s">
        <v>135</v>
      </c>
      <c r="C244" s="2" t="s">
        <v>1725</v>
      </c>
      <c r="D244" s="12" t="s">
        <v>1206</v>
      </c>
      <c r="E244" s="12" t="s">
        <v>1718</v>
      </c>
      <c r="F244" s="2" t="s">
        <v>1725</v>
      </c>
      <c r="G244" s="2" t="s">
        <v>1726</v>
      </c>
      <c r="H244" s="3" t="s">
        <v>1726</v>
      </c>
      <c r="I244" s="126" t="s">
        <v>1727</v>
      </c>
      <c r="J244" s="2" t="s">
        <v>1728</v>
      </c>
      <c r="K244" s="2"/>
      <c r="L244" s="2" t="s">
        <v>1729</v>
      </c>
      <c r="M244" s="4" t="s">
        <v>83</v>
      </c>
      <c r="N244" s="28">
        <v>31810.0</v>
      </c>
      <c r="O244" s="13" t="str">
        <f t="shared" si="14"/>
        <v>Mikas 31810</v>
      </c>
      <c r="P244" s="13" t="s">
        <v>84</v>
      </c>
      <c r="Q244" s="29">
        <v>3.25</v>
      </c>
      <c r="R244" s="71"/>
      <c r="S244" s="71">
        <f t="shared" si="119"/>
        <v>3.575</v>
      </c>
      <c r="T244" s="71">
        <f t="shared" si="138"/>
        <v>3.664375</v>
      </c>
      <c r="U244" s="49">
        <f t="shared" si="40"/>
        <v>3.664375</v>
      </c>
      <c r="V244" s="9">
        <v>4.4</v>
      </c>
      <c r="W244" s="9">
        <f t="shared" si="135"/>
        <v>-0.735625</v>
      </c>
      <c r="X244" s="90">
        <v>43864.0</v>
      </c>
      <c r="Y244" s="13" t="s">
        <v>1730</v>
      </c>
      <c r="Z244" s="34" t="str">
        <f>CONCATENATE('Alle Produkte - Gesamtsortiment'!A244, " ", 'Alle Produkte - Gesamtsortiment'!C244)</f>
        <v>R11 Mikas Stadtjaegerli</v>
      </c>
      <c r="AA244" s="35" t="s">
        <v>86</v>
      </c>
      <c r="AB244" s="12" t="s">
        <v>1731</v>
      </c>
      <c r="AC244" s="26" t="str">
        <f t="shared" si="16"/>
        <v>https://webshop.quartier-depot.ch/wp-content/uploads/quartier-produkt-239.png</v>
      </c>
      <c r="AD244" s="13" t="str">
        <f t="shared" si="17"/>
        <v>Mikas Stadtjaegerli wird von Mikas produziert und von Mikas geliefert. Es kommt aus Zürich Unterstrass und trägt CH-Bio Zertifizierung</v>
      </c>
      <c r="AE244" s="54"/>
      <c r="AF244" s="54">
        <f t="shared" ref="AF244:AF248" si="139">U243-AE244</f>
        <v>8.963625</v>
      </c>
      <c r="AG244" s="55" t="str">
        <f t="shared" ref="AG244:AG248" si="140">U243/AE244</f>
        <v>#DIV/0!</v>
      </c>
      <c r="AH244" s="54"/>
      <c r="AI244" s="54"/>
      <c r="AJ244" s="55"/>
      <c r="AK244" s="56"/>
      <c r="AL244" s="58">
        <v>10.0</v>
      </c>
      <c r="AM244" s="89"/>
      <c r="AN244" s="21"/>
      <c r="AO244" s="89"/>
      <c r="AP244" s="58">
        <v>10.0</v>
      </c>
      <c r="AQ244" s="89"/>
      <c r="AR244" s="21"/>
      <c r="AS244" s="89"/>
      <c r="AT244" s="21"/>
      <c r="AU244" s="89">
        <v>10.0</v>
      </c>
      <c r="AV244" s="21"/>
      <c r="AW244" s="58">
        <v>10.0</v>
      </c>
      <c r="AX244" s="21"/>
      <c r="AY244" s="92">
        <v>10.0</v>
      </c>
      <c r="AZ244" s="21"/>
      <c r="BA244" s="89"/>
      <c r="BB244" s="21"/>
      <c r="BC244" s="89"/>
      <c r="BD244" s="21"/>
      <c r="BE244" s="20"/>
      <c r="BF244" s="21"/>
      <c r="BG244" s="20"/>
      <c r="BH244" s="21"/>
      <c r="BI244" s="41"/>
      <c r="BJ244" s="20"/>
      <c r="BK244" s="21">
        <v>20.0</v>
      </c>
      <c r="BL244" s="20"/>
      <c r="BM244" s="21"/>
      <c r="BN244" s="20"/>
      <c r="BO244" s="21"/>
      <c r="BP244" s="20"/>
      <c r="BQ244" s="42"/>
      <c r="BR244" s="42">
        <f t="shared" si="7"/>
        <v>70</v>
      </c>
      <c r="BS244" s="13">
        <v>16.0</v>
      </c>
      <c r="BT244" s="35">
        <f t="shared" si="129"/>
        <v>16</v>
      </c>
      <c r="BU244" s="13">
        <v>6.0</v>
      </c>
      <c r="BV244" s="35" t="s">
        <v>167</v>
      </c>
      <c r="BW244" s="13">
        <v>44.0</v>
      </c>
      <c r="BX244" s="35">
        <v>10.0</v>
      </c>
      <c r="BY244" s="13">
        <f t="shared" si="130"/>
        <v>26</v>
      </c>
      <c r="BZ244" s="35">
        <f t="shared" si="131"/>
        <v>-16</v>
      </c>
      <c r="CA244" s="43">
        <f t="shared" si="132"/>
        <v>-58.63</v>
      </c>
    </row>
    <row r="245">
      <c r="A245" s="1" t="s">
        <v>1732</v>
      </c>
      <c r="B245" s="2" t="s">
        <v>135</v>
      </c>
      <c r="C245" s="2" t="s">
        <v>1733</v>
      </c>
      <c r="D245" s="12" t="s">
        <v>1206</v>
      </c>
      <c r="E245" s="12" t="s">
        <v>1718</v>
      </c>
      <c r="F245" s="2" t="s">
        <v>1733</v>
      </c>
      <c r="G245" s="2" t="s">
        <v>1726</v>
      </c>
      <c r="H245" s="3" t="s">
        <v>1726</v>
      </c>
      <c r="I245" s="126" t="s">
        <v>1727</v>
      </c>
      <c r="J245" s="2" t="s">
        <v>1734</v>
      </c>
      <c r="K245" s="2"/>
      <c r="L245" s="12" t="s">
        <v>1729</v>
      </c>
      <c r="M245" s="4" t="s">
        <v>83</v>
      </c>
      <c r="N245" s="28">
        <v>31805.0</v>
      </c>
      <c r="O245" s="13" t="str">
        <f t="shared" si="14"/>
        <v>Mikas 31805</v>
      </c>
      <c r="P245" s="13" t="s">
        <v>84</v>
      </c>
      <c r="Q245" s="29">
        <v>5.9</v>
      </c>
      <c r="R245" s="71"/>
      <c r="S245" s="71">
        <f t="shared" si="119"/>
        <v>6.49</v>
      </c>
      <c r="T245" s="71">
        <f t="shared" si="138"/>
        <v>6.65225</v>
      </c>
      <c r="U245" s="49">
        <f t="shared" si="40"/>
        <v>6.65225</v>
      </c>
      <c r="V245" s="9">
        <v>8.0</v>
      </c>
      <c r="W245" s="9">
        <f t="shared" si="135"/>
        <v>-1.34775</v>
      </c>
      <c r="X245" s="90">
        <v>43864.0</v>
      </c>
      <c r="Y245" s="13" t="s">
        <v>1735</v>
      </c>
      <c r="Z245" s="34" t="str">
        <f>CONCATENATE('Alle Produkte - Gesamtsortiment'!A245, " ", 'Alle Produkte - Gesamtsortiment'!C245)</f>
        <v>R12 Mikas Stadtjaeger</v>
      </c>
      <c r="AA245" s="35" t="s">
        <v>86</v>
      </c>
      <c r="AB245" s="12" t="s">
        <v>1736</v>
      </c>
      <c r="AC245" s="26" t="str">
        <f t="shared" si="16"/>
        <v>https://webshop.quartier-depot.ch/wp-content/uploads/quartier-produkt-240.png</v>
      </c>
      <c r="AD245" s="13" t="str">
        <f t="shared" si="17"/>
        <v>Mikas Stadtjaeger wird von Mikas produziert und von Mikas geliefert. Es kommt aus Zürich Unterstrass und trägt CH-Bio Zertifizierung</v>
      </c>
      <c r="AE245" s="54"/>
      <c r="AF245" s="54">
        <f t="shared" si="139"/>
        <v>3.664375</v>
      </c>
      <c r="AG245" s="55" t="str">
        <f t="shared" si="140"/>
        <v>#DIV/0!</v>
      </c>
      <c r="AH245" s="54"/>
      <c r="AI245" s="54"/>
      <c r="AJ245" s="55"/>
      <c r="AK245" s="56"/>
      <c r="AL245" s="58">
        <v>10.0</v>
      </c>
      <c r="AM245" s="89"/>
      <c r="AN245" s="21"/>
      <c r="AO245" s="89"/>
      <c r="AP245" s="21"/>
      <c r="AQ245" s="89"/>
      <c r="AR245" s="21"/>
      <c r="AS245" s="89"/>
      <c r="AT245" s="21"/>
      <c r="AU245" s="89">
        <v>10.0</v>
      </c>
      <c r="AV245" s="21"/>
      <c r="AW245" s="89"/>
      <c r="AX245" s="21"/>
      <c r="AY245" s="92">
        <v>10.0</v>
      </c>
      <c r="AZ245" s="58">
        <v>10.0</v>
      </c>
      <c r="BA245" s="92">
        <v>6.0</v>
      </c>
      <c r="BB245" s="21"/>
      <c r="BC245" s="89"/>
      <c r="BD245" s="21"/>
      <c r="BE245" s="20"/>
      <c r="BF245" s="21"/>
      <c r="BG245" s="20"/>
      <c r="BH245" s="21"/>
      <c r="BI245" s="41"/>
      <c r="BJ245" s="20"/>
      <c r="BK245" s="21">
        <v>20.0</v>
      </c>
      <c r="BL245" s="20"/>
      <c r="BM245" s="21"/>
      <c r="BN245" s="20"/>
      <c r="BO245" s="21"/>
      <c r="BP245" s="20"/>
      <c r="BQ245" s="42"/>
      <c r="BR245" s="42">
        <f t="shared" si="7"/>
        <v>66</v>
      </c>
      <c r="BS245" s="13">
        <v>14.0</v>
      </c>
      <c r="BT245" s="35">
        <f t="shared" si="129"/>
        <v>14</v>
      </c>
      <c r="BU245" s="13">
        <v>6.0</v>
      </c>
      <c r="BV245" s="35" t="s">
        <v>167</v>
      </c>
      <c r="BW245" s="13">
        <v>28.0</v>
      </c>
      <c r="BX245" s="35">
        <v>7.0</v>
      </c>
      <c r="BY245" s="13">
        <f t="shared" si="130"/>
        <v>38</v>
      </c>
      <c r="BZ245" s="35">
        <f t="shared" si="131"/>
        <v>-31</v>
      </c>
      <c r="CA245" s="43">
        <f t="shared" si="132"/>
        <v>-206.21975</v>
      </c>
    </row>
    <row r="246">
      <c r="A246" s="1" t="s">
        <v>1737</v>
      </c>
      <c r="B246" s="2"/>
      <c r="C246" s="2" t="s">
        <v>1738</v>
      </c>
      <c r="D246" s="12" t="s">
        <v>1206</v>
      </c>
      <c r="E246" s="12" t="s">
        <v>1562</v>
      </c>
      <c r="F246" s="2" t="s">
        <v>1739</v>
      </c>
      <c r="G246" s="2" t="s">
        <v>103</v>
      </c>
      <c r="H246" s="2" t="s">
        <v>103</v>
      </c>
      <c r="I246" s="94"/>
      <c r="J246" s="2" t="s">
        <v>1740</v>
      </c>
      <c r="K246" s="2"/>
      <c r="L246" s="2" t="s">
        <v>151</v>
      </c>
      <c r="M246" s="4" t="s">
        <v>1741</v>
      </c>
      <c r="N246" s="28">
        <v>70844.0</v>
      </c>
      <c r="O246" s="13" t="str">
        <f t="shared" si="14"/>
        <v>Biopartner 70844</v>
      </c>
      <c r="P246" s="13" t="s">
        <v>84</v>
      </c>
      <c r="Q246" s="29">
        <v>16.9</v>
      </c>
      <c r="R246" s="71"/>
      <c r="S246" s="71">
        <f t="shared" si="119"/>
        <v>18.59</v>
      </c>
      <c r="T246" s="71">
        <f t="shared" si="138"/>
        <v>19.05475</v>
      </c>
      <c r="U246" s="49">
        <f t="shared" si="40"/>
        <v>19.05475</v>
      </c>
      <c r="V246" s="9"/>
      <c r="W246" s="9">
        <f t="shared" si="135"/>
        <v>19.05475</v>
      </c>
      <c r="X246" s="90"/>
      <c r="Y246" s="13" t="s">
        <v>1742</v>
      </c>
      <c r="Z246" s="34" t="str">
        <f>CONCATENATE('Alle Produkte - Gesamtsortiment'!A246, " ", 'Alle Produkte - Gesamtsortiment'!C246)</f>
        <v>R13 Ruchmehl 5kg - delist</v>
      </c>
      <c r="AA246" s="35" t="s">
        <v>99</v>
      </c>
      <c r="AB246" s="12" t="s">
        <v>1743</v>
      </c>
      <c r="AC246" s="26" t="str">
        <f t="shared" si="16"/>
        <v>https://webshop.quartier-depot.ch/wp-content/uploads/quartier-produkt-241.png</v>
      </c>
      <c r="AD246" s="13" t="str">
        <f t="shared" si="17"/>
        <v>Ruchmehl 5kg - delist wird von Biopartner produziert und von Biopartner geliefert. Es kommt aus der Schweiz und trägt Knospe Demeter Zertifizierung</v>
      </c>
      <c r="AE246" s="54"/>
      <c r="AF246" s="54">
        <f t="shared" si="139"/>
        <v>6.65225</v>
      </c>
      <c r="AG246" s="55" t="str">
        <f t="shared" si="140"/>
        <v>#DIV/0!</v>
      </c>
      <c r="AH246" s="54"/>
      <c r="AI246" s="54"/>
      <c r="AJ246" s="55"/>
      <c r="AK246" s="56"/>
      <c r="AL246" s="21"/>
      <c r="AM246" s="89"/>
      <c r="AN246" s="21"/>
      <c r="AO246" s="89"/>
      <c r="AP246" s="21"/>
      <c r="AQ246" s="89"/>
      <c r="AR246" s="21"/>
      <c r="AS246" s="89"/>
      <c r="AT246" s="21"/>
      <c r="AU246" s="89"/>
      <c r="AV246" s="21"/>
      <c r="AW246" s="89"/>
      <c r="AX246" s="58">
        <v>2.0</v>
      </c>
      <c r="AY246" s="89"/>
      <c r="AZ246" s="58">
        <v>1.0</v>
      </c>
      <c r="BA246" s="89"/>
      <c r="BB246" s="21"/>
      <c r="BC246" s="89"/>
      <c r="BD246" s="21"/>
      <c r="BE246" s="20"/>
      <c r="BF246" s="21"/>
      <c r="BG246" s="20"/>
      <c r="BH246" s="21"/>
      <c r="BI246" s="41"/>
      <c r="BJ246" s="20"/>
      <c r="BK246" s="21"/>
      <c r="BL246" s="20"/>
      <c r="BM246" s="21"/>
      <c r="BN246" s="20"/>
      <c r="BO246" s="21"/>
      <c r="BP246" s="20"/>
      <c r="BQ246" s="42"/>
      <c r="BR246" s="42">
        <f t="shared" si="7"/>
        <v>3</v>
      </c>
      <c r="BS246" s="13">
        <v>0.0</v>
      </c>
      <c r="BT246" s="35">
        <f t="shared" si="129"/>
        <v>0</v>
      </c>
      <c r="BU246" s="13">
        <v>1.0</v>
      </c>
      <c r="BV246" s="35" t="s">
        <v>167</v>
      </c>
      <c r="BW246" s="13">
        <v>3.0</v>
      </c>
      <c r="BX246" s="35">
        <v>0.0</v>
      </c>
      <c r="BY246" s="13">
        <f t="shared" si="130"/>
        <v>0</v>
      </c>
      <c r="BZ246" s="35">
        <f t="shared" si="131"/>
        <v>0</v>
      </c>
      <c r="CA246" s="43">
        <f t="shared" si="132"/>
        <v>0</v>
      </c>
    </row>
    <row r="247">
      <c r="A247" s="1" t="s">
        <v>1744</v>
      </c>
      <c r="B247" s="2" t="s">
        <v>135</v>
      </c>
      <c r="C247" s="2" t="s">
        <v>1745</v>
      </c>
      <c r="D247" s="12" t="s">
        <v>1206</v>
      </c>
      <c r="E247" s="12" t="s">
        <v>1562</v>
      </c>
      <c r="F247" s="2" t="s">
        <v>1746</v>
      </c>
      <c r="G247" s="2" t="s">
        <v>1747</v>
      </c>
      <c r="H247" s="2" t="s">
        <v>1748</v>
      </c>
      <c r="I247" s="94"/>
      <c r="J247" s="2" t="s">
        <v>1749</v>
      </c>
      <c r="K247" s="2"/>
      <c r="L247" s="2" t="s">
        <v>151</v>
      </c>
      <c r="M247" s="4" t="s">
        <v>152</v>
      </c>
      <c r="N247" s="28">
        <v>1.0</v>
      </c>
      <c r="O247" s="13" t="str">
        <f t="shared" si="14"/>
        <v>Alessandra 1</v>
      </c>
      <c r="P247" s="13" t="s">
        <v>84</v>
      </c>
      <c r="Q247" s="29">
        <v>6.2</v>
      </c>
      <c r="R247" s="71"/>
      <c r="S247" s="71">
        <f t="shared" si="119"/>
        <v>6.82</v>
      </c>
      <c r="T247" s="71">
        <f t="shared" si="138"/>
        <v>6.9905</v>
      </c>
      <c r="U247" s="49">
        <f t="shared" si="40"/>
        <v>6.9905</v>
      </c>
      <c r="V247" s="9"/>
      <c r="W247" s="9">
        <f t="shared" si="135"/>
        <v>6.9905</v>
      </c>
      <c r="X247" s="90"/>
      <c r="Y247" s="13" t="s">
        <v>1750</v>
      </c>
      <c r="Z247" s="34" t="str">
        <f>CONCATENATE('Alle Produkte - Gesamtsortiment'!A247, " ", 'Alle Produkte - Gesamtsortiment'!C247)</f>
        <v>R14 Weiss-/Zopfmehl</v>
      </c>
      <c r="AA247" s="35" t="s">
        <v>86</v>
      </c>
      <c r="AB247" s="12" t="s">
        <v>1751</v>
      </c>
      <c r="AC247" s="26" t="str">
        <f t="shared" si="16"/>
        <v>https://webshop.quartier-depot.ch/wp-content/uploads/quartier-produkt-242.png</v>
      </c>
      <c r="AD247" s="13" t="str">
        <f t="shared" si="17"/>
        <v>Weiss-/Zopfmehl wird von Mühle Oberembrach produziert und von Alessandra geliefert. Es kommt aus der Schweiz und trägt Knospe Zertifizierung</v>
      </c>
      <c r="AE247" s="54"/>
      <c r="AF247" s="54">
        <f t="shared" si="139"/>
        <v>19.05475</v>
      </c>
      <c r="AG247" s="55" t="str">
        <f t="shared" si="140"/>
        <v>#DIV/0!</v>
      </c>
      <c r="AH247" s="54"/>
      <c r="AI247" s="54"/>
      <c r="AJ247" s="55"/>
      <c r="AK247" s="56"/>
      <c r="AL247" s="21"/>
      <c r="AM247" s="89"/>
      <c r="AN247" s="21"/>
      <c r="AO247" s="89"/>
      <c r="AP247" s="21"/>
      <c r="AQ247" s="89"/>
      <c r="AR247" s="21"/>
      <c r="AS247" s="89"/>
      <c r="AT247" s="21"/>
      <c r="AU247" s="89"/>
      <c r="AV247" s="21"/>
      <c r="AW247" s="89"/>
      <c r="AX247" s="21"/>
      <c r="AY247" s="89"/>
      <c r="AZ247" s="21"/>
      <c r="BA247" s="89"/>
      <c r="BB247" s="21"/>
      <c r="BC247" s="89"/>
      <c r="BD247" s="21"/>
      <c r="BE247" s="20">
        <v>5.0</v>
      </c>
      <c r="BF247" s="21"/>
      <c r="BG247" s="20"/>
      <c r="BH247" s="21"/>
      <c r="BI247" s="41"/>
      <c r="BJ247" s="20"/>
      <c r="BK247" s="21"/>
      <c r="BL247" s="20">
        <v>10.0</v>
      </c>
      <c r="BM247" s="21"/>
      <c r="BN247" s="20"/>
      <c r="BO247" s="21"/>
      <c r="BP247" s="20"/>
      <c r="BQ247" s="42"/>
      <c r="BR247" s="42">
        <f t="shared" si="7"/>
        <v>15</v>
      </c>
      <c r="BS247" s="13">
        <v>8.0</v>
      </c>
      <c r="BT247" s="35">
        <f t="shared" si="129"/>
        <v>8</v>
      </c>
      <c r="BU247" s="13">
        <v>1.0</v>
      </c>
      <c r="BV247" s="35" t="s">
        <v>167</v>
      </c>
      <c r="BW247" s="13">
        <v>1.0</v>
      </c>
      <c r="BX247" s="35">
        <v>3.0</v>
      </c>
      <c r="BY247" s="13">
        <f t="shared" si="130"/>
        <v>14</v>
      </c>
      <c r="BZ247" s="35">
        <f t="shared" si="131"/>
        <v>-11</v>
      </c>
      <c r="CA247" s="43">
        <f t="shared" si="132"/>
        <v>-76.8955</v>
      </c>
    </row>
    <row r="248">
      <c r="A248" s="1" t="s">
        <v>1752</v>
      </c>
      <c r="B248" s="2" t="s">
        <v>135</v>
      </c>
      <c r="C248" s="2" t="s">
        <v>1753</v>
      </c>
      <c r="D248" s="12" t="s">
        <v>1206</v>
      </c>
      <c r="E248" s="12" t="s">
        <v>1562</v>
      </c>
      <c r="F248" s="2" t="s">
        <v>1754</v>
      </c>
      <c r="G248" s="2" t="s">
        <v>1747</v>
      </c>
      <c r="H248" s="2" t="s">
        <v>1748</v>
      </c>
      <c r="I248" s="94"/>
      <c r="J248" s="2" t="s">
        <v>1749</v>
      </c>
      <c r="K248" s="2"/>
      <c r="L248" s="2" t="s">
        <v>151</v>
      </c>
      <c r="M248" s="4" t="s">
        <v>152</v>
      </c>
      <c r="N248" s="28">
        <v>2.0</v>
      </c>
      <c r="O248" s="13" t="str">
        <f t="shared" si="14"/>
        <v>Alessandra 2</v>
      </c>
      <c r="P248" s="13" t="s">
        <v>84</v>
      </c>
      <c r="Q248" s="29">
        <v>7.5</v>
      </c>
      <c r="R248" s="71"/>
      <c r="S248" s="71">
        <f t="shared" si="119"/>
        <v>8.25</v>
      </c>
      <c r="T248" s="71">
        <f t="shared" si="138"/>
        <v>8.45625</v>
      </c>
      <c r="U248" s="49">
        <f t="shared" si="40"/>
        <v>8.45625</v>
      </c>
      <c r="V248" s="9"/>
      <c r="W248" s="9">
        <f t="shared" si="135"/>
        <v>8.45625</v>
      </c>
      <c r="X248" s="90"/>
      <c r="Y248" s="13" t="s">
        <v>1755</v>
      </c>
      <c r="Z248" s="34" t="str">
        <f>CONCATENATE('Alle Produkte - Gesamtsortiment'!A248, " ", 'Alle Produkte - Gesamtsortiment'!C248)</f>
        <v>R15 Dinkel Vollkornmehl</v>
      </c>
      <c r="AA248" s="35" t="s">
        <v>86</v>
      </c>
      <c r="AB248" s="12" t="s">
        <v>1756</v>
      </c>
      <c r="AC248" s="26" t="str">
        <f t="shared" si="16"/>
        <v>https://webshop.quartier-depot.ch/wp-content/uploads/quartier-produkt-243.png</v>
      </c>
      <c r="AD248" s="13" t="str">
        <f t="shared" si="17"/>
        <v>Dinkel Vollkornmehl wird von Mühle Oberembrach produziert und von Alessandra geliefert. Es kommt aus der Schweiz und trägt Knospe Zertifizierung</v>
      </c>
      <c r="AE248" s="54"/>
      <c r="AF248" s="54">
        <f t="shared" si="139"/>
        <v>6.9905</v>
      </c>
      <c r="AG248" s="55" t="str">
        <f t="shared" si="140"/>
        <v>#DIV/0!</v>
      </c>
      <c r="AH248" s="54"/>
      <c r="AI248" s="54"/>
      <c r="AJ248" s="55"/>
      <c r="AK248" s="56"/>
      <c r="AL248" s="21"/>
      <c r="AM248" s="89"/>
      <c r="AN248" s="21"/>
      <c r="AO248" s="89"/>
      <c r="AP248" s="21"/>
      <c r="AQ248" s="89"/>
      <c r="AR248" s="21"/>
      <c r="AS248" s="89"/>
      <c r="AT248" s="21"/>
      <c r="AU248" s="89"/>
      <c r="AV248" s="21"/>
      <c r="AW248" s="89"/>
      <c r="AX248" s="21"/>
      <c r="AY248" s="89"/>
      <c r="AZ248" s="21"/>
      <c r="BA248" s="89"/>
      <c r="BB248" s="21"/>
      <c r="BC248" s="89"/>
      <c r="BD248" s="21"/>
      <c r="BE248" s="20">
        <v>5.0</v>
      </c>
      <c r="BF248" s="21"/>
      <c r="BG248" s="20"/>
      <c r="BH248" s="21"/>
      <c r="BI248" s="41"/>
      <c r="BJ248" s="20"/>
      <c r="BK248" s="21"/>
      <c r="BL248" s="20">
        <v>10.0</v>
      </c>
      <c r="BM248" s="21"/>
      <c r="BN248" s="20"/>
      <c r="BO248" s="21"/>
      <c r="BP248" s="20"/>
      <c r="BQ248" s="42"/>
      <c r="BR248" s="42">
        <f t="shared" si="7"/>
        <v>15</v>
      </c>
      <c r="BS248" s="13">
        <v>6.0</v>
      </c>
      <c r="BT248" s="35">
        <f t="shared" si="129"/>
        <v>6</v>
      </c>
      <c r="BU248" s="13">
        <v>1.0</v>
      </c>
      <c r="BV248" s="35" t="s">
        <v>167</v>
      </c>
      <c r="BW248" s="13">
        <v>3.0</v>
      </c>
      <c r="BX248" s="35">
        <v>2.0</v>
      </c>
      <c r="BY248" s="13">
        <f t="shared" si="130"/>
        <v>12</v>
      </c>
      <c r="BZ248" s="35">
        <f t="shared" si="131"/>
        <v>-10</v>
      </c>
      <c r="CA248" s="43">
        <f t="shared" si="132"/>
        <v>-84.5625</v>
      </c>
    </row>
    <row r="249">
      <c r="A249" s="114" t="s">
        <v>1757</v>
      </c>
      <c r="B249" s="136" t="s">
        <v>135</v>
      </c>
      <c r="C249" s="114" t="s">
        <v>1758</v>
      </c>
      <c r="D249" s="12" t="s">
        <v>1206</v>
      </c>
      <c r="E249" s="12" t="s">
        <v>1562</v>
      </c>
      <c r="F249" s="114" t="s">
        <v>1758</v>
      </c>
      <c r="G249" s="2" t="s">
        <v>1747</v>
      </c>
      <c r="H249" s="2" t="s">
        <v>1748</v>
      </c>
      <c r="I249" s="94"/>
      <c r="J249" s="12" t="s">
        <v>138</v>
      </c>
      <c r="K249" s="12"/>
      <c r="L249" s="2" t="s">
        <v>151</v>
      </c>
      <c r="M249" s="12" t="s">
        <v>1759</v>
      </c>
      <c r="N249" s="28">
        <v>3.0</v>
      </c>
      <c r="O249" s="13" t="str">
        <f t="shared" si="14"/>
        <v>Alessandra 3</v>
      </c>
      <c r="P249" s="13" t="s">
        <v>84</v>
      </c>
      <c r="Q249" s="29">
        <v>2.18</v>
      </c>
      <c r="R249" s="31"/>
      <c r="S249" s="71">
        <f t="shared" si="119"/>
        <v>2.398</v>
      </c>
      <c r="T249" s="71">
        <f t="shared" si="138"/>
        <v>2.45795</v>
      </c>
      <c r="U249" s="49">
        <f t="shared" si="40"/>
        <v>2.45795</v>
      </c>
      <c r="V249" s="49"/>
      <c r="W249" s="49"/>
      <c r="X249" s="137"/>
      <c r="Y249" s="13"/>
      <c r="Z249" s="34" t="str">
        <f>CONCATENATE('Alle Produkte - Gesamtsortiment'!A249, " ", 'Alle Produkte - Gesamtsortiment'!C249)</f>
        <v>R16 Knöpflimehl</v>
      </c>
      <c r="AA249" s="35" t="s">
        <v>86</v>
      </c>
      <c r="AB249" s="12" t="s">
        <v>1756</v>
      </c>
      <c r="AC249" s="26" t="str">
        <f t="shared" si="16"/>
        <v>https://webshop.quartier-depot.ch/wp-content/uploads/quartier-produkt-243.png</v>
      </c>
      <c r="AD249" s="13" t="str">
        <f t="shared" si="17"/>
        <v>Knöpflimehl wird von Mühle Oberembrach produziert und von Alessandra geliefert. Es kommt aus der Schweiz und trägt kein Zertifizierung</v>
      </c>
      <c r="AE249" s="54"/>
      <c r="AF249" s="54"/>
      <c r="AG249" s="55"/>
      <c r="AH249" s="54"/>
      <c r="AI249" s="54"/>
      <c r="AJ249" s="55"/>
      <c r="AK249" s="56"/>
      <c r="AL249" s="21"/>
      <c r="AM249" s="2"/>
      <c r="AN249" s="21"/>
      <c r="AO249" s="2"/>
      <c r="AP249" s="21"/>
      <c r="AQ249" s="2"/>
      <c r="AR249" s="21"/>
      <c r="AS249" s="2"/>
      <c r="AT249" s="58"/>
      <c r="AU249" s="2"/>
      <c r="AV249" s="21"/>
      <c r="AW249" s="58"/>
      <c r="AX249" s="21"/>
      <c r="AY249" s="2"/>
      <c r="AZ249" s="21"/>
      <c r="BA249" s="58"/>
      <c r="BB249" s="21"/>
      <c r="BC249" s="2"/>
      <c r="BD249" s="21"/>
      <c r="BE249" s="20"/>
      <c r="BF249" s="21"/>
      <c r="BG249" s="20"/>
      <c r="BH249" s="21"/>
      <c r="BI249" s="41"/>
      <c r="BJ249" s="20"/>
      <c r="BK249" s="21"/>
      <c r="BL249" s="20"/>
      <c r="BM249" s="21"/>
      <c r="BN249" s="20"/>
      <c r="BO249" s="21"/>
      <c r="BP249" s="20"/>
      <c r="BQ249" s="42"/>
      <c r="BR249" s="42">
        <f t="shared" si="7"/>
        <v>0</v>
      </c>
      <c r="BS249" s="13"/>
      <c r="BT249" s="35"/>
      <c r="BU249" s="13">
        <v>2.0</v>
      </c>
      <c r="BV249" s="35" t="s">
        <v>167</v>
      </c>
      <c r="BW249" s="13"/>
      <c r="BX249" s="35"/>
      <c r="BY249" s="13"/>
      <c r="BZ249" s="35"/>
      <c r="CA249" s="43"/>
    </row>
    <row r="250">
      <c r="A250" s="1" t="s">
        <v>1760</v>
      </c>
      <c r="B250" s="136" t="s">
        <v>135</v>
      </c>
      <c r="C250" s="114" t="s">
        <v>1761</v>
      </c>
      <c r="D250" s="12" t="s">
        <v>1206</v>
      </c>
      <c r="E250" s="12" t="s">
        <v>1562</v>
      </c>
      <c r="F250" s="114" t="s">
        <v>1762</v>
      </c>
      <c r="G250" s="2" t="s">
        <v>1747</v>
      </c>
      <c r="H250" s="2" t="s">
        <v>1748</v>
      </c>
      <c r="I250" s="94"/>
      <c r="J250" s="2" t="s">
        <v>1749</v>
      </c>
      <c r="K250" s="12"/>
      <c r="L250" s="2" t="s">
        <v>151</v>
      </c>
      <c r="M250" s="4" t="s">
        <v>152</v>
      </c>
      <c r="N250" s="28">
        <v>4.0</v>
      </c>
      <c r="O250" s="13" t="str">
        <f t="shared" si="14"/>
        <v>Alessandra 4</v>
      </c>
      <c r="P250" s="13" t="s">
        <v>84</v>
      </c>
      <c r="Q250" s="29">
        <v>6.0</v>
      </c>
      <c r="R250" s="31"/>
      <c r="S250" s="71">
        <f t="shared" si="119"/>
        <v>6.6</v>
      </c>
      <c r="T250" s="71">
        <f t="shared" si="138"/>
        <v>6.765</v>
      </c>
      <c r="U250" s="49">
        <f t="shared" si="40"/>
        <v>6.765</v>
      </c>
      <c r="V250" s="49"/>
      <c r="W250" s="49"/>
      <c r="X250" s="137"/>
      <c r="Y250" s="13"/>
      <c r="Z250" s="34" t="str">
        <f>CONCATENATE('Alle Produkte - Gesamtsortiment'!A250, " ", 'Alle Produkte - Gesamtsortiment'!C250)</f>
        <v>R17 Halbweissmehl</v>
      </c>
      <c r="AA250" s="35" t="s">
        <v>86</v>
      </c>
      <c r="AB250" s="12" t="s">
        <v>1756</v>
      </c>
      <c r="AC250" s="26" t="str">
        <f t="shared" si="16"/>
        <v>https://webshop.quartier-depot.ch/wp-content/uploads/quartier-produkt-243.png</v>
      </c>
      <c r="AD250" s="13" t="str">
        <f t="shared" si="17"/>
        <v>Halbweissmehl wird von Mühle Oberembrach produziert und von Alessandra geliefert. Es kommt aus der Schweiz und trägt Knospe Zertifizierung</v>
      </c>
      <c r="AE250" s="54"/>
      <c r="AF250" s="54"/>
      <c r="AG250" s="55"/>
      <c r="AH250" s="54"/>
      <c r="AI250" s="54"/>
      <c r="AJ250" s="55"/>
      <c r="AK250" s="56"/>
      <c r="AL250" s="21"/>
      <c r="AM250" s="2"/>
      <c r="AN250" s="21"/>
      <c r="AO250" s="2"/>
      <c r="AP250" s="21"/>
      <c r="AQ250" s="2"/>
      <c r="AR250" s="21"/>
      <c r="AS250" s="2"/>
      <c r="AT250" s="58"/>
      <c r="AU250" s="2"/>
      <c r="AV250" s="21"/>
      <c r="AW250" s="58"/>
      <c r="AX250" s="21"/>
      <c r="AY250" s="2"/>
      <c r="AZ250" s="21"/>
      <c r="BA250" s="58"/>
      <c r="BB250" s="21"/>
      <c r="BC250" s="2"/>
      <c r="BD250" s="21"/>
      <c r="BE250" s="20"/>
      <c r="BF250" s="21"/>
      <c r="BG250" s="20"/>
      <c r="BH250" s="21"/>
      <c r="BI250" s="41"/>
      <c r="BJ250" s="20"/>
      <c r="BK250" s="21"/>
      <c r="BL250" s="20"/>
      <c r="BM250" s="21"/>
      <c r="BN250" s="20"/>
      <c r="BO250" s="21"/>
      <c r="BP250" s="20"/>
      <c r="BQ250" s="42"/>
      <c r="BR250" s="42">
        <f t="shared" si="7"/>
        <v>0</v>
      </c>
      <c r="BS250" s="13"/>
      <c r="BT250" s="35"/>
      <c r="BU250" s="13">
        <v>2.0</v>
      </c>
      <c r="BV250" s="35" t="s">
        <v>167</v>
      </c>
      <c r="BW250" s="13"/>
      <c r="BX250" s="35"/>
      <c r="BY250" s="13"/>
      <c r="BZ250" s="35"/>
      <c r="CA250" s="43"/>
    </row>
    <row r="251">
      <c r="A251" s="1" t="s">
        <v>1763</v>
      </c>
      <c r="B251" s="136" t="s">
        <v>135</v>
      </c>
      <c r="C251" s="114" t="s">
        <v>1764</v>
      </c>
      <c r="D251" s="12" t="s">
        <v>1206</v>
      </c>
      <c r="E251" s="12" t="s">
        <v>1562</v>
      </c>
      <c r="F251" s="114" t="s">
        <v>1765</v>
      </c>
      <c r="G251" s="2" t="s">
        <v>1747</v>
      </c>
      <c r="H251" s="2" t="s">
        <v>1748</v>
      </c>
      <c r="I251" s="94"/>
      <c r="J251" s="2" t="s">
        <v>1749</v>
      </c>
      <c r="K251" s="12"/>
      <c r="L251" s="2" t="s">
        <v>151</v>
      </c>
      <c r="M251" s="4" t="s">
        <v>152</v>
      </c>
      <c r="N251" s="28">
        <v>5.0</v>
      </c>
      <c r="O251" s="13" t="str">
        <f t="shared" si="14"/>
        <v>Alessandra 5</v>
      </c>
      <c r="P251" s="13" t="s">
        <v>84</v>
      </c>
      <c r="Q251" s="29">
        <v>5.8</v>
      </c>
      <c r="R251" s="31"/>
      <c r="S251" s="71">
        <f t="shared" si="119"/>
        <v>6.38</v>
      </c>
      <c r="T251" s="71">
        <f t="shared" si="138"/>
        <v>6.5395</v>
      </c>
      <c r="U251" s="49">
        <f t="shared" si="40"/>
        <v>6.5395</v>
      </c>
      <c r="V251" s="49"/>
      <c r="W251" s="49"/>
      <c r="X251" s="137"/>
      <c r="Y251" s="13"/>
      <c r="Z251" s="34" t="str">
        <f>CONCATENATE('Alle Produkte - Gesamtsortiment'!A251, " ", 'Alle Produkte - Gesamtsortiment'!C251)</f>
        <v>R18 Ruchmehl</v>
      </c>
      <c r="AA251" s="35" t="s">
        <v>86</v>
      </c>
      <c r="AB251" s="12" t="s">
        <v>1756</v>
      </c>
      <c r="AC251" s="26" t="str">
        <f t="shared" si="16"/>
        <v>https://webshop.quartier-depot.ch/wp-content/uploads/quartier-produkt-243.png</v>
      </c>
      <c r="AD251" s="13" t="str">
        <f t="shared" si="17"/>
        <v>Ruchmehl wird von Mühle Oberembrach produziert und von Alessandra geliefert. Es kommt aus der Schweiz und trägt Knospe Zertifizierung</v>
      </c>
      <c r="AE251" s="54"/>
      <c r="AF251" s="54"/>
      <c r="AG251" s="55"/>
      <c r="AH251" s="54"/>
      <c r="AI251" s="54"/>
      <c r="AJ251" s="55"/>
      <c r="AK251" s="56"/>
      <c r="AL251" s="21"/>
      <c r="AM251" s="2"/>
      <c r="AN251" s="21"/>
      <c r="AO251" s="2"/>
      <c r="AP251" s="21"/>
      <c r="AQ251" s="2"/>
      <c r="AR251" s="21"/>
      <c r="AS251" s="2"/>
      <c r="AT251" s="58"/>
      <c r="AU251" s="2"/>
      <c r="AV251" s="21"/>
      <c r="AW251" s="58"/>
      <c r="AX251" s="21"/>
      <c r="AY251" s="2"/>
      <c r="AZ251" s="21"/>
      <c r="BA251" s="58"/>
      <c r="BB251" s="21"/>
      <c r="BC251" s="2"/>
      <c r="BD251" s="21"/>
      <c r="BE251" s="20"/>
      <c r="BF251" s="21"/>
      <c r="BG251" s="20"/>
      <c r="BH251" s="21"/>
      <c r="BI251" s="41"/>
      <c r="BJ251" s="20"/>
      <c r="BK251" s="21"/>
      <c r="BL251" s="20"/>
      <c r="BM251" s="21"/>
      <c r="BN251" s="20"/>
      <c r="BO251" s="21"/>
      <c r="BP251" s="20"/>
      <c r="BQ251" s="42"/>
      <c r="BR251" s="42">
        <f t="shared" si="7"/>
        <v>0</v>
      </c>
      <c r="BS251" s="13"/>
      <c r="BT251" s="35"/>
      <c r="BU251" s="13">
        <v>2.0</v>
      </c>
      <c r="BV251" s="35" t="s">
        <v>167</v>
      </c>
      <c r="BW251" s="13"/>
      <c r="BX251" s="35"/>
      <c r="BY251" s="13"/>
      <c r="BZ251" s="35"/>
      <c r="CA251" s="43"/>
    </row>
    <row r="252">
      <c r="A252" s="114" t="s">
        <v>1766</v>
      </c>
      <c r="B252" s="138"/>
      <c r="C252" s="114" t="s">
        <v>1767</v>
      </c>
      <c r="D252" s="12" t="s">
        <v>1206</v>
      </c>
      <c r="E252" s="12" t="s">
        <v>1768</v>
      </c>
      <c r="F252" s="114" t="s">
        <v>1769</v>
      </c>
      <c r="G252" s="12" t="s">
        <v>103</v>
      </c>
      <c r="H252" s="12" t="s">
        <v>1770</v>
      </c>
      <c r="I252" s="126" t="s">
        <v>1771</v>
      </c>
      <c r="J252" s="12" t="s">
        <v>1130</v>
      </c>
      <c r="K252" s="12"/>
      <c r="L252" s="2" t="s">
        <v>311</v>
      </c>
      <c r="M252" s="12" t="s">
        <v>287</v>
      </c>
      <c r="N252" s="28">
        <v>394067.0</v>
      </c>
      <c r="O252" s="13" t="str">
        <f t="shared" si="14"/>
        <v>Biopartner 394067</v>
      </c>
      <c r="P252" s="13" t="s">
        <v>84</v>
      </c>
      <c r="Q252" s="30">
        <v>1.44</v>
      </c>
      <c r="R252" s="31"/>
      <c r="S252" s="31">
        <f t="shared" si="119"/>
        <v>1.584</v>
      </c>
      <c r="T252" s="71">
        <f t="shared" si="138"/>
        <v>1.6236</v>
      </c>
      <c r="U252" s="49">
        <f t="shared" si="40"/>
        <v>1.6236</v>
      </c>
      <c r="V252" s="49">
        <v>1.66</v>
      </c>
      <c r="W252" s="49">
        <f t="shared" ref="W252:W256" si="141">U252-V252</f>
        <v>-0.0364</v>
      </c>
      <c r="X252" s="137"/>
      <c r="Y252" s="13" t="s">
        <v>1772</v>
      </c>
      <c r="Z252" s="34" t="str">
        <f>CONCATENATE('Alle Produkte - Gesamtsortiment'!A252, " ", 'Alle Produkte - Gesamtsortiment'!C252)</f>
        <v>S20 Quetschmus </v>
      </c>
      <c r="AA252" s="35" t="s">
        <v>86</v>
      </c>
      <c r="AB252" s="12" t="s">
        <v>1773</v>
      </c>
      <c r="AC252" s="26" t="str">
        <f t="shared" si="16"/>
        <v>https://webshop.quartier-depot.ch/wp-content/uploads/quartier-produkt-244.png</v>
      </c>
      <c r="AD252" s="13" t="str">
        <f t="shared" si="17"/>
        <v>Quetschmus  wird von Holle Babyfood produziert und von Biopartner geliefert. Es kommt aus Italien und trägt Demeter Zertifizierung</v>
      </c>
      <c r="AE252" s="54"/>
      <c r="AF252" s="54">
        <f>U246-AE252</f>
        <v>19.05475</v>
      </c>
      <c r="AG252" s="55" t="str">
        <f>U246/AE252</f>
        <v>#DIV/0!</v>
      </c>
      <c r="AH252" s="54"/>
      <c r="AI252" s="54"/>
      <c r="AJ252" s="55"/>
      <c r="AK252" s="56"/>
      <c r="AL252" s="21"/>
      <c r="AM252" s="2"/>
      <c r="AN252" s="21"/>
      <c r="AO252" s="2"/>
      <c r="AP252" s="21"/>
      <c r="AQ252" s="2">
        <v>12.0</v>
      </c>
      <c r="AR252" s="21"/>
      <c r="AS252" s="2"/>
      <c r="AT252" s="58">
        <v>24.0</v>
      </c>
      <c r="AU252" s="2"/>
      <c r="AV252" s="21"/>
      <c r="AW252" s="58">
        <v>24.0</v>
      </c>
      <c r="AX252" s="21"/>
      <c r="AY252" s="2"/>
      <c r="AZ252" s="21"/>
      <c r="BA252" s="58">
        <v>12.0</v>
      </c>
      <c r="BB252" s="21"/>
      <c r="BC252" s="2">
        <v>12.0</v>
      </c>
      <c r="BD252" s="21"/>
      <c r="BE252" s="20">
        <v>12.0</v>
      </c>
      <c r="BF252" s="21"/>
      <c r="BG252" s="20">
        <v>24.0</v>
      </c>
      <c r="BH252" s="21"/>
      <c r="BI252" s="41"/>
      <c r="BJ252" s="20"/>
      <c r="BK252" s="21"/>
      <c r="BL252" s="20"/>
      <c r="BM252" s="21">
        <v>24.0</v>
      </c>
      <c r="BN252" s="20"/>
      <c r="BO252" s="21"/>
      <c r="BP252" s="20"/>
      <c r="BQ252" s="42"/>
      <c r="BR252" s="42">
        <f t="shared" si="7"/>
        <v>144</v>
      </c>
      <c r="BS252" s="13">
        <v>36.0</v>
      </c>
      <c r="BT252" s="35">
        <f t="shared" ref="BT252:BT265" si="142">BS252+BN252</f>
        <v>36</v>
      </c>
      <c r="BU252" s="13">
        <v>6.0</v>
      </c>
      <c r="BV252" s="35" t="s">
        <v>167</v>
      </c>
      <c r="BW252" s="13">
        <f>40+50</f>
        <v>90</v>
      </c>
      <c r="BX252" s="35">
        <v>17.0</v>
      </c>
      <c r="BY252" s="13">
        <f t="shared" ref="BY252:BY265" si="143">BR252-BW252</f>
        <v>54</v>
      </c>
      <c r="BZ252" s="35">
        <f t="shared" ref="BZ252:BZ265" si="144">BX252-BY252</f>
        <v>-37</v>
      </c>
      <c r="CA252" s="43">
        <f t="shared" ref="CA252:CA265" si="145">BZ252*U252</f>
        <v>-60.0732</v>
      </c>
    </row>
    <row r="253">
      <c r="A253" s="1" t="s">
        <v>1774</v>
      </c>
      <c r="B253" s="2"/>
      <c r="C253" s="2" t="s">
        <v>1775</v>
      </c>
      <c r="D253" s="12" t="s">
        <v>1206</v>
      </c>
      <c r="E253" s="12" t="s">
        <v>1768</v>
      </c>
      <c r="F253" s="2" t="s">
        <v>1775</v>
      </c>
      <c r="G253" s="2" t="s">
        <v>103</v>
      </c>
      <c r="H253" s="3" t="s">
        <v>1770</v>
      </c>
      <c r="I253" s="126" t="s">
        <v>1771</v>
      </c>
      <c r="J253" s="2" t="s">
        <v>1776</v>
      </c>
      <c r="K253" s="2"/>
      <c r="L253" s="2" t="s">
        <v>214</v>
      </c>
      <c r="M253" s="4" t="s">
        <v>287</v>
      </c>
      <c r="N253" s="28">
        <v>396004.0</v>
      </c>
      <c r="O253" s="13" t="str">
        <f t="shared" si="14"/>
        <v>Biopartner 396004</v>
      </c>
      <c r="P253" s="13" t="s">
        <v>84</v>
      </c>
      <c r="Q253" s="111">
        <v>12.4</v>
      </c>
      <c r="R253" s="71"/>
      <c r="S253" s="71">
        <f t="shared" si="119"/>
        <v>13.64</v>
      </c>
      <c r="T253" s="71">
        <f t="shared" si="138"/>
        <v>13.981</v>
      </c>
      <c r="U253" s="49">
        <f t="shared" si="40"/>
        <v>13.981</v>
      </c>
      <c r="V253" s="9">
        <v>13.98</v>
      </c>
      <c r="W253" s="9">
        <f t="shared" si="141"/>
        <v>0.001</v>
      </c>
      <c r="X253" s="90"/>
      <c r="Y253" s="13" t="s">
        <v>1777</v>
      </c>
      <c r="Z253" s="34" t="str">
        <f>CONCATENATE('Alle Produkte - Gesamtsortiment'!A253, " ", 'Alle Produkte - Gesamtsortiment'!C253)</f>
        <v>S24 Folgemilch 2</v>
      </c>
      <c r="AA253" s="35" t="s">
        <v>86</v>
      </c>
      <c r="AB253" s="12" t="s">
        <v>1778</v>
      </c>
      <c r="AC253" s="26" t="str">
        <f t="shared" si="16"/>
        <v>https://webshop.quartier-depot.ch/wp-content/uploads/quartier-produkt-245.png</v>
      </c>
      <c r="AD253" s="13" t="str">
        <f t="shared" si="17"/>
        <v>Folgemilch 2 wird von Holle Babyfood produziert und von Biopartner geliefert. Es kommt aus Deutschland und trägt Demeter Zertifizierung</v>
      </c>
      <c r="AE253" s="36"/>
      <c r="AF253" s="67" t="str">
        <f>#REF!-AE253</f>
        <v>#REF!</v>
      </c>
      <c r="AG253" s="55" t="str">
        <f>#REF!/AE253</f>
        <v>#REF!</v>
      </c>
      <c r="AH253" s="36"/>
      <c r="AI253" s="54"/>
      <c r="AJ253" s="55"/>
      <c r="AK253" s="56"/>
      <c r="AL253" s="21"/>
      <c r="AM253" s="89"/>
      <c r="AN253" s="21"/>
      <c r="AO253" s="89"/>
      <c r="AP253" s="21"/>
      <c r="AQ253" s="89">
        <v>3.0</v>
      </c>
      <c r="AR253" s="21"/>
      <c r="AS253" s="89"/>
      <c r="AT253" s="21"/>
      <c r="AU253" s="92">
        <v>6.0</v>
      </c>
      <c r="AV253" s="21"/>
      <c r="AW253" s="89"/>
      <c r="AX253" s="21"/>
      <c r="AY253" s="89"/>
      <c r="AZ253" s="21"/>
      <c r="BA253" s="89"/>
      <c r="BB253" s="21"/>
      <c r="BC253" s="89">
        <v>3.0</v>
      </c>
      <c r="BD253" s="21"/>
      <c r="BE253" s="20"/>
      <c r="BF253" s="21"/>
      <c r="BG253" s="20"/>
      <c r="BH253" s="21"/>
      <c r="BI253" s="41"/>
      <c r="BJ253" s="20"/>
      <c r="BK253" s="21">
        <v>3.0</v>
      </c>
      <c r="BL253" s="20"/>
      <c r="BM253" s="21"/>
      <c r="BN253" s="20">
        <v>3.0</v>
      </c>
      <c r="BO253" s="21"/>
      <c r="BP253" s="20"/>
      <c r="BQ253" s="42"/>
      <c r="BR253" s="42">
        <f t="shared" si="7"/>
        <v>18</v>
      </c>
      <c r="BS253" s="13">
        <v>2.0</v>
      </c>
      <c r="BT253" s="35">
        <f t="shared" si="142"/>
        <v>5</v>
      </c>
      <c r="BU253" s="13">
        <v>2.0</v>
      </c>
      <c r="BV253" s="35" t="s">
        <v>167</v>
      </c>
      <c r="BW253" s="13">
        <v>8.0</v>
      </c>
      <c r="BX253" s="35">
        <v>3.0</v>
      </c>
      <c r="BY253" s="13">
        <f t="shared" si="143"/>
        <v>10</v>
      </c>
      <c r="BZ253" s="35">
        <f t="shared" si="144"/>
        <v>-7</v>
      </c>
      <c r="CA253" s="43">
        <f t="shared" si="145"/>
        <v>-97.867</v>
      </c>
    </row>
    <row r="254">
      <c r="A254" s="114" t="s">
        <v>1779</v>
      </c>
      <c r="B254" s="136"/>
      <c r="C254" s="114" t="s">
        <v>1780</v>
      </c>
      <c r="D254" s="12" t="s">
        <v>1206</v>
      </c>
      <c r="E254" s="12" t="s">
        <v>1781</v>
      </c>
      <c r="F254" s="114" t="s">
        <v>1780</v>
      </c>
      <c r="G254" s="12" t="s">
        <v>103</v>
      </c>
      <c r="H254" s="12" t="s">
        <v>1782</v>
      </c>
      <c r="I254" s="26" t="s">
        <v>1783</v>
      </c>
      <c r="J254" s="12" t="s">
        <v>1784</v>
      </c>
      <c r="K254" s="2" t="s">
        <v>151</v>
      </c>
      <c r="L254" s="2" t="s">
        <v>151</v>
      </c>
      <c r="M254" s="12" t="s">
        <v>1785</v>
      </c>
      <c r="N254" s="28">
        <v>771041.0</v>
      </c>
      <c r="O254" s="13" t="str">
        <f t="shared" si="14"/>
        <v>Biopartner 771041</v>
      </c>
      <c r="P254" s="5" t="s">
        <v>224</v>
      </c>
      <c r="Q254" s="30">
        <v>3.5</v>
      </c>
      <c r="R254" s="31"/>
      <c r="S254" s="31">
        <f t="shared" si="119"/>
        <v>3.85</v>
      </c>
      <c r="T254" s="31">
        <f t="shared" ref="T254:T270" si="146">S254*1.077</f>
        <v>4.14645</v>
      </c>
      <c r="U254" s="49">
        <f t="shared" si="40"/>
        <v>4.14645</v>
      </c>
      <c r="V254" s="45">
        <v>3.95</v>
      </c>
      <c r="W254" s="45">
        <f t="shared" si="141"/>
        <v>0.19645</v>
      </c>
      <c r="X254" s="137"/>
      <c r="Y254" s="13" t="s">
        <v>1786</v>
      </c>
      <c r="Z254" s="34" t="str">
        <f>CONCATENATE('Alle Produkte - Gesamtsortiment'!A254, " ", 'Alle Produkte - Gesamtsortiment'!C254)</f>
        <v>W70 Haushaltpapier</v>
      </c>
      <c r="AA254" s="35" t="s">
        <v>86</v>
      </c>
      <c r="AB254" s="12" t="s">
        <v>1787</v>
      </c>
      <c r="AC254" s="26" t="str">
        <f t="shared" si="16"/>
        <v>https://webshop.quartier-depot.ch/wp-content/uploads/quartier-produkt-246.png</v>
      </c>
      <c r="AD254" s="13" t="str">
        <f t="shared" si="17"/>
        <v>Haushaltpapier wird von Cartaseta produziert und von Biopartner geliefert. Es kommt aus der Schweiz und trägt Blauer Engel Zertifizierung</v>
      </c>
      <c r="AE254" s="54"/>
      <c r="AF254" s="54">
        <f t="shared" ref="AF254:AF265" si="147">U253-AE254</f>
        <v>13.981</v>
      </c>
      <c r="AG254" s="55" t="str">
        <f t="shared" ref="AG254:AG265" si="148">U253/AE254</f>
        <v>#DIV/0!</v>
      </c>
      <c r="AH254" s="54">
        <v>15.95</v>
      </c>
      <c r="AI254" s="54">
        <f>U253-AH254</f>
        <v>-1.969</v>
      </c>
      <c r="AJ254" s="55">
        <f>U253/AH254</f>
        <v>0.8765517241</v>
      </c>
      <c r="AK254" s="56"/>
      <c r="AL254" s="21"/>
      <c r="AM254" s="3"/>
      <c r="AN254" s="21"/>
      <c r="AO254" s="3"/>
      <c r="AP254" s="21"/>
      <c r="AQ254" s="58">
        <v>8.0</v>
      </c>
      <c r="AR254" s="21"/>
      <c r="AS254" s="3"/>
      <c r="AT254" s="21"/>
      <c r="AU254" s="3"/>
      <c r="AV254" s="21"/>
      <c r="AX254" s="58">
        <v>8.0</v>
      </c>
      <c r="AY254" s="3"/>
      <c r="AZ254" s="21"/>
      <c r="BA254" s="3"/>
      <c r="BB254" s="21"/>
      <c r="BC254" s="3"/>
      <c r="BD254" s="21"/>
      <c r="BE254" s="20"/>
      <c r="BF254" s="21"/>
      <c r="BG254" s="20"/>
      <c r="BH254" s="21">
        <v>8.0</v>
      </c>
      <c r="BI254" s="41"/>
      <c r="BJ254" s="20"/>
      <c r="BK254" s="21"/>
      <c r="BL254" s="20"/>
      <c r="BM254" s="21"/>
      <c r="BN254" s="20"/>
      <c r="BO254" s="21"/>
      <c r="BP254" s="20">
        <v>16.0</v>
      </c>
      <c r="BQ254" s="42"/>
      <c r="BR254" s="42">
        <f t="shared" si="7"/>
        <v>40</v>
      </c>
      <c r="BS254" s="13">
        <v>4.0</v>
      </c>
      <c r="BT254" s="35">
        <f t="shared" si="142"/>
        <v>4</v>
      </c>
      <c r="BU254" s="13">
        <v>3.0</v>
      </c>
      <c r="BV254" s="35" t="s">
        <v>167</v>
      </c>
      <c r="BW254" s="13">
        <f>7+6</f>
        <v>13</v>
      </c>
      <c r="BX254" s="35">
        <v>0.0</v>
      </c>
      <c r="BY254" s="13">
        <f t="shared" si="143"/>
        <v>27</v>
      </c>
      <c r="BZ254" s="35">
        <f t="shared" si="144"/>
        <v>-27</v>
      </c>
      <c r="CA254" s="43">
        <f t="shared" si="145"/>
        <v>-111.95415</v>
      </c>
    </row>
    <row r="255">
      <c r="A255" s="1" t="s">
        <v>1788</v>
      </c>
      <c r="B255" s="2"/>
      <c r="C255" s="2" t="s">
        <v>1789</v>
      </c>
      <c r="D255" s="12" t="s">
        <v>1206</v>
      </c>
      <c r="E255" s="12" t="s">
        <v>1781</v>
      </c>
      <c r="F255" s="2" t="s">
        <v>1789</v>
      </c>
      <c r="G255" s="2" t="s">
        <v>103</v>
      </c>
      <c r="H255" s="2" t="s">
        <v>1790</v>
      </c>
      <c r="I255" s="2"/>
      <c r="J255" s="2" t="s">
        <v>1791</v>
      </c>
      <c r="K255" s="2" t="s">
        <v>214</v>
      </c>
      <c r="L255" s="2" t="s">
        <v>214</v>
      </c>
      <c r="M255" s="4" t="s">
        <v>1785</v>
      </c>
      <c r="N255" s="28">
        <v>771053.0</v>
      </c>
      <c r="O255" s="13" t="str">
        <f t="shared" si="14"/>
        <v>Biopartner 771053</v>
      </c>
      <c r="P255" s="13" t="s">
        <v>224</v>
      </c>
      <c r="Q255" s="29">
        <v>5.12</v>
      </c>
      <c r="R255" s="71"/>
      <c r="S255" s="71">
        <f t="shared" si="119"/>
        <v>5.632</v>
      </c>
      <c r="T255" s="31">
        <f t="shared" si="146"/>
        <v>6.065664</v>
      </c>
      <c r="U255" s="49">
        <f t="shared" si="40"/>
        <v>6.065664</v>
      </c>
      <c r="V255" s="9">
        <v>5.72</v>
      </c>
      <c r="W255" s="9">
        <f t="shared" si="141"/>
        <v>0.345664</v>
      </c>
      <c r="X255" s="90"/>
      <c r="Y255" s="13" t="s">
        <v>1792</v>
      </c>
      <c r="Z255" s="34" t="str">
        <f>CONCATENATE('Alle Produkte - Gesamtsortiment'!A255, " ", 'Alle Produkte - Gesamtsortiment'!C255)</f>
        <v>W71 Toilettenpapier</v>
      </c>
      <c r="AA255" s="35" t="s">
        <v>86</v>
      </c>
      <c r="AB255" s="12" t="s">
        <v>1793</v>
      </c>
      <c r="AC255" s="26" t="str">
        <f t="shared" si="16"/>
        <v>https://webshop.quartier-depot.ch/wp-content/uploads/quartier-produkt-247.png</v>
      </c>
      <c r="AD255" s="13" t="str">
        <f t="shared" si="17"/>
        <v>Toilettenpapier wird von Satino Comfort produziert und von Biopartner geliefert. Es kommt aus Deutschland und trägt Blauer Engel Zertifizierung</v>
      </c>
      <c r="AE255" s="36"/>
      <c r="AF255" s="54">
        <f t="shared" si="147"/>
        <v>4.14645</v>
      </c>
      <c r="AG255" s="55" t="str">
        <f t="shared" si="148"/>
        <v>#DIV/0!</v>
      </c>
      <c r="AH255" s="36"/>
      <c r="AI255" s="54"/>
      <c r="AJ255" s="55"/>
      <c r="AK255" s="56"/>
      <c r="AL255" s="21"/>
      <c r="AM255" s="89"/>
      <c r="AN255" s="21"/>
      <c r="AO255" s="89"/>
      <c r="AP255" s="21"/>
      <c r="AQ255" s="92">
        <v>6.0</v>
      </c>
      <c r="AR255" s="21"/>
      <c r="AS255" s="89"/>
      <c r="AT255" s="21"/>
      <c r="AU255" s="92">
        <v>12.0</v>
      </c>
      <c r="AV255" s="21"/>
      <c r="AX255" s="58">
        <v>6.0</v>
      </c>
      <c r="AY255" s="89"/>
      <c r="AZ255" s="21"/>
      <c r="BA255" s="89"/>
      <c r="BB255" s="58">
        <v>18.0</v>
      </c>
      <c r="BC255" s="89"/>
      <c r="BD255" s="21"/>
      <c r="BE255" s="20"/>
      <c r="BF255" s="21">
        <v>12.0</v>
      </c>
      <c r="BG255" s="20"/>
      <c r="BH255" s="21"/>
      <c r="BI255" s="41"/>
      <c r="BJ255" s="20">
        <v>6.0</v>
      </c>
      <c r="BK255" s="21"/>
      <c r="BL255" s="20"/>
      <c r="BM255" s="21"/>
      <c r="BN255" s="20">
        <v>12.0</v>
      </c>
      <c r="BO255" s="21"/>
      <c r="BP255" s="20"/>
      <c r="BQ255" s="42"/>
      <c r="BR255" s="42">
        <f t="shared" si="7"/>
        <v>72</v>
      </c>
      <c r="BS255" s="13">
        <v>0.0</v>
      </c>
      <c r="BT255" s="35">
        <f t="shared" si="142"/>
        <v>12</v>
      </c>
      <c r="BU255" s="13">
        <v>6.0</v>
      </c>
      <c r="BV255" s="35" t="s">
        <v>167</v>
      </c>
      <c r="BW255" s="13">
        <f>17+24</f>
        <v>41</v>
      </c>
      <c r="BX255" s="35">
        <v>1.0</v>
      </c>
      <c r="BY255" s="13">
        <f t="shared" si="143"/>
        <v>31</v>
      </c>
      <c r="BZ255" s="35">
        <f t="shared" si="144"/>
        <v>-30</v>
      </c>
      <c r="CA255" s="43">
        <f t="shared" si="145"/>
        <v>-181.96992</v>
      </c>
    </row>
    <row r="256">
      <c r="A256" s="114" t="s">
        <v>1794</v>
      </c>
      <c r="B256" s="27"/>
      <c r="C256" s="2" t="s">
        <v>1795</v>
      </c>
      <c r="D256" s="12" t="s">
        <v>1206</v>
      </c>
      <c r="E256" s="12" t="s">
        <v>1781</v>
      </c>
      <c r="F256" s="2" t="s">
        <v>1795</v>
      </c>
      <c r="G256" s="34" t="s">
        <v>103</v>
      </c>
      <c r="H256" s="34" t="s">
        <v>1796</v>
      </c>
      <c r="I256" s="126" t="s">
        <v>1797</v>
      </c>
      <c r="J256" s="34" t="s">
        <v>1798</v>
      </c>
      <c r="K256" s="12" t="s">
        <v>214</v>
      </c>
      <c r="L256" s="12" t="s">
        <v>214</v>
      </c>
      <c r="M256" s="12" t="s">
        <v>164</v>
      </c>
      <c r="N256" s="28">
        <v>771051.0</v>
      </c>
      <c r="O256" s="13" t="str">
        <f t="shared" si="14"/>
        <v>Biopartner 771051</v>
      </c>
      <c r="P256" s="13" t="s">
        <v>224</v>
      </c>
      <c r="Q256" s="31">
        <v>2.14</v>
      </c>
      <c r="R256" s="31"/>
      <c r="S256" s="31">
        <f t="shared" si="119"/>
        <v>2.354</v>
      </c>
      <c r="T256" s="31">
        <f t="shared" si="146"/>
        <v>2.535258</v>
      </c>
      <c r="U256" s="49">
        <f t="shared" si="40"/>
        <v>2.535258</v>
      </c>
      <c r="V256" s="49">
        <v>2.41</v>
      </c>
      <c r="W256" s="49">
        <f t="shared" si="141"/>
        <v>0.125258</v>
      </c>
      <c r="X256" s="53"/>
      <c r="Y256" s="13" t="s">
        <v>1799</v>
      </c>
      <c r="Z256" s="34" t="str">
        <f>CONCATENATE('Alle Produkte - Gesamtsortiment'!A256, " ", 'Alle Produkte - Gesamtsortiment'!C256)</f>
        <v>W80 Papiertaschentücher</v>
      </c>
      <c r="AA256" s="35" t="s">
        <v>86</v>
      </c>
      <c r="AB256" s="12" t="s">
        <v>1800</v>
      </c>
      <c r="AC256" s="26" t="str">
        <f t="shared" si="16"/>
        <v>https://webshop.quartier-depot.ch/wp-content/uploads/quartier-produkt-248.png</v>
      </c>
      <c r="AD256" s="13" t="str">
        <f t="shared" si="17"/>
        <v>Papiertaschentücher wird von Wepa produziert und von Biopartner geliefert. Es kommt aus Deutschland und trägt keine Zertifizierung</v>
      </c>
      <c r="AE256" s="54"/>
      <c r="AF256" s="54">
        <f t="shared" si="147"/>
        <v>6.065664</v>
      </c>
      <c r="AG256" s="55" t="str">
        <f t="shared" si="148"/>
        <v>#DIV/0!</v>
      </c>
      <c r="AH256" s="54"/>
      <c r="AI256" s="54"/>
      <c r="AJ256" s="55"/>
      <c r="AK256" s="56"/>
      <c r="AL256" s="21"/>
      <c r="AM256" s="3"/>
      <c r="AN256" s="21"/>
      <c r="AO256" s="3"/>
      <c r="AP256" s="21"/>
      <c r="AQ256" s="58">
        <v>15.0</v>
      </c>
      <c r="AR256" s="21"/>
      <c r="AS256" s="3"/>
      <c r="AT256" s="21"/>
      <c r="AU256" s="3"/>
      <c r="AV256" s="21"/>
      <c r="AW256" s="3"/>
      <c r="AX256" s="58">
        <v>15.0</v>
      </c>
      <c r="AY256" s="3"/>
      <c r="AZ256" s="21"/>
      <c r="BA256" s="3"/>
      <c r="BB256" s="21"/>
      <c r="BC256" s="3"/>
      <c r="BD256" s="21"/>
      <c r="BE256" s="20"/>
      <c r="BF256" s="21"/>
      <c r="BG256" s="20"/>
      <c r="BH256" s="21"/>
      <c r="BI256" s="41"/>
      <c r="BJ256" s="20"/>
      <c r="BK256" s="21"/>
      <c r="BL256" s="20"/>
      <c r="BM256" s="21"/>
      <c r="BN256" s="20"/>
      <c r="BO256" s="21"/>
      <c r="BP256" s="20"/>
      <c r="BQ256" s="42"/>
      <c r="BR256" s="42">
        <f t="shared" si="7"/>
        <v>30</v>
      </c>
      <c r="BS256" s="13">
        <v>13.0</v>
      </c>
      <c r="BT256" s="35">
        <f t="shared" si="142"/>
        <v>13</v>
      </c>
      <c r="BU256" s="13">
        <v>6.0</v>
      </c>
      <c r="BV256" s="35" t="s">
        <v>167</v>
      </c>
      <c r="BW256" s="13">
        <f>7+5</f>
        <v>12</v>
      </c>
      <c r="BX256" s="35">
        <v>17.0</v>
      </c>
      <c r="BY256" s="13">
        <f t="shared" si="143"/>
        <v>18</v>
      </c>
      <c r="BZ256" s="35">
        <f t="shared" si="144"/>
        <v>-1</v>
      </c>
      <c r="CA256" s="43">
        <f t="shared" si="145"/>
        <v>-2.535258</v>
      </c>
    </row>
    <row r="257">
      <c r="A257" s="114" t="s">
        <v>1801</v>
      </c>
      <c r="B257" s="27"/>
      <c r="C257" s="2" t="s">
        <v>1802</v>
      </c>
      <c r="D257" s="12" t="s">
        <v>1206</v>
      </c>
      <c r="E257" s="12" t="s">
        <v>1781</v>
      </c>
      <c r="F257" s="2" t="s">
        <v>1803</v>
      </c>
      <c r="G257" s="34" t="s">
        <v>103</v>
      </c>
      <c r="H257" s="34" t="s">
        <v>1804</v>
      </c>
      <c r="I257" s="126" t="s">
        <v>1805</v>
      </c>
      <c r="J257" s="34" t="s">
        <v>1806</v>
      </c>
      <c r="K257" s="12" t="s">
        <v>1807</v>
      </c>
      <c r="L257" s="12" t="s">
        <v>1807</v>
      </c>
      <c r="M257" s="12" t="s">
        <v>1808</v>
      </c>
      <c r="N257" s="28" t="s">
        <v>1809</v>
      </c>
      <c r="O257" s="13" t="str">
        <f t="shared" si="14"/>
        <v>Biopartner 771493</v>
      </c>
      <c r="P257" s="13" t="s">
        <v>224</v>
      </c>
      <c r="Q257" s="31">
        <v>3.57</v>
      </c>
      <c r="R257" s="31"/>
      <c r="S257" s="31">
        <f t="shared" si="119"/>
        <v>3.927</v>
      </c>
      <c r="T257" s="31">
        <f t="shared" si="146"/>
        <v>4.229379</v>
      </c>
      <c r="U257" s="49">
        <f t="shared" si="40"/>
        <v>4.229379</v>
      </c>
      <c r="V257" s="49"/>
      <c r="W257" s="49"/>
      <c r="X257" s="53"/>
      <c r="Y257" s="13" t="s">
        <v>1810</v>
      </c>
      <c r="Z257" s="34" t="str">
        <f>CONCATENATE('Alle Produkte - Gesamtsortiment'!A257, " ", 'Alle Produkte - Gesamtsortiment'!C257)</f>
        <v>W81 Pflegetücher Baby</v>
      </c>
      <c r="AA257" s="35" t="s">
        <v>86</v>
      </c>
      <c r="AB257" s="12" t="s">
        <v>1811</v>
      </c>
      <c r="AC257" s="26" t="str">
        <f t="shared" si="16"/>
        <v>https://webshop.quartier-depot.ch/wp-content/uploads/quartier-produkt-249.png</v>
      </c>
      <c r="AD257" s="13" t="str">
        <f t="shared" si="17"/>
        <v>Pflegetücher Baby wird von Natracare produziert und von Biopartner geliefert. Es kommt aus Grossbritannien und trägt Soil Association Zertifizierung</v>
      </c>
      <c r="AE257" s="36"/>
      <c r="AF257" s="54">
        <f t="shared" si="147"/>
        <v>2.535258</v>
      </c>
      <c r="AG257" s="55" t="str">
        <f t="shared" si="148"/>
        <v>#DIV/0!</v>
      </c>
      <c r="AH257" s="36"/>
      <c r="AI257" s="54"/>
      <c r="AJ257" s="55"/>
      <c r="AK257" s="56"/>
      <c r="AL257" s="21"/>
      <c r="AM257" s="3"/>
      <c r="AN257" s="21"/>
      <c r="AO257" s="3"/>
      <c r="AP257" s="21"/>
      <c r="AQ257" s="3"/>
      <c r="AR257" s="21"/>
      <c r="AS257" s="3"/>
      <c r="AT257" s="21"/>
      <c r="AU257" s="3"/>
      <c r="AV257" s="21"/>
      <c r="AW257" s="3"/>
      <c r="AX257" s="58">
        <v>16.0</v>
      </c>
      <c r="AY257" s="3"/>
      <c r="AZ257" s="21"/>
      <c r="BA257" s="3"/>
      <c r="BB257" s="21"/>
      <c r="BC257" s="3"/>
      <c r="BD257" s="21"/>
      <c r="BE257" s="20"/>
      <c r="BF257" s="21"/>
      <c r="BG257" s="20"/>
      <c r="BH257" s="21"/>
      <c r="BI257" s="41"/>
      <c r="BJ257" s="20"/>
      <c r="BK257" s="21"/>
      <c r="BL257" s="20"/>
      <c r="BM257" s="21"/>
      <c r="BN257" s="20"/>
      <c r="BO257" s="21"/>
      <c r="BP257" s="20"/>
      <c r="BQ257" s="42"/>
      <c r="BR257" s="42">
        <f t="shared" si="7"/>
        <v>16</v>
      </c>
      <c r="BS257" s="13">
        <v>11.0</v>
      </c>
      <c r="BT257" s="35">
        <f t="shared" si="142"/>
        <v>11</v>
      </c>
      <c r="BU257" s="13">
        <v>0.0</v>
      </c>
      <c r="BV257" s="35" t="s">
        <v>167</v>
      </c>
      <c r="BW257" s="13">
        <v>2.0</v>
      </c>
      <c r="BX257" s="35">
        <v>13.0</v>
      </c>
      <c r="BY257" s="13">
        <f t="shared" si="143"/>
        <v>14</v>
      </c>
      <c r="BZ257" s="35">
        <f t="shared" si="144"/>
        <v>-1</v>
      </c>
      <c r="CA257" s="43">
        <f t="shared" si="145"/>
        <v>-4.229379</v>
      </c>
    </row>
    <row r="258">
      <c r="A258" s="114" t="s">
        <v>1812</v>
      </c>
      <c r="B258" s="27"/>
      <c r="C258" s="2" t="s">
        <v>1813</v>
      </c>
      <c r="D258" s="12" t="s">
        <v>1206</v>
      </c>
      <c r="E258" s="12" t="s">
        <v>1781</v>
      </c>
      <c r="F258" s="2" t="s">
        <v>1814</v>
      </c>
      <c r="G258" s="12" t="s">
        <v>1815</v>
      </c>
      <c r="H258" s="12" t="s">
        <v>1816</v>
      </c>
      <c r="I258" s="94"/>
      <c r="J258" s="12" t="s">
        <v>1817</v>
      </c>
      <c r="K258" s="12"/>
      <c r="L258" s="12" t="s">
        <v>198</v>
      </c>
      <c r="M258" s="12" t="s">
        <v>164</v>
      </c>
      <c r="N258" s="28"/>
      <c r="O258" s="13" t="str">
        <f t="shared" si="14"/>
        <v>Josephine </v>
      </c>
      <c r="P258" s="13" t="s">
        <v>224</v>
      </c>
      <c r="Q258" s="30">
        <v>18.7558031569173</v>
      </c>
      <c r="R258" s="31"/>
      <c r="S258" s="31">
        <f>Q258</f>
        <v>18.75580316</v>
      </c>
      <c r="T258" s="31">
        <f t="shared" si="146"/>
        <v>20.2</v>
      </c>
      <c r="U258" s="49">
        <f t="shared" si="40"/>
        <v>20.2</v>
      </c>
      <c r="V258" s="49"/>
      <c r="W258" s="49"/>
      <c r="X258" s="53"/>
      <c r="Y258" s="13" t="s">
        <v>1818</v>
      </c>
      <c r="Z258" s="34" t="str">
        <f>CONCATENATE('Alle Produkte - Gesamtsortiment'!A258, " ", 'Alle Produkte - Gesamtsortiment'!C258)</f>
        <v>W82 Züri-Sack 35 L </v>
      </c>
      <c r="AA258" s="35" t="s">
        <v>86</v>
      </c>
      <c r="AB258" s="12" t="s">
        <v>1819</v>
      </c>
      <c r="AC258" s="26" t="str">
        <f t="shared" si="16"/>
        <v>https://webshop.quartier-depot.ch/wp-content/uploads/quartier-produkt-250.png</v>
      </c>
      <c r="AD258" s="13" t="str">
        <f t="shared" si="17"/>
        <v>Züri-Sack 35 L  wird von ERZ produziert und von Josephine geliefert. Es kommt aus Zürich und trägt keine Zertifizierung</v>
      </c>
      <c r="AE258" s="36"/>
      <c r="AF258" s="54">
        <f t="shared" si="147"/>
        <v>4.229379</v>
      </c>
      <c r="AG258" s="55" t="str">
        <f t="shared" si="148"/>
        <v>#DIV/0!</v>
      </c>
      <c r="AH258" s="36"/>
      <c r="AI258" s="54"/>
      <c r="AJ258" s="55"/>
      <c r="AK258" s="56"/>
      <c r="AL258" s="21"/>
      <c r="AM258" s="3"/>
      <c r="AN258" s="21"/>
      <c r="AO258" s="3"/>
      <c r="AP258" s="21"/>
      <c r="AQ258" s="3"/>
      <c r="AR258" s="21"/>
      <c r="AS258" s="3"/>
      <c r="AT258" s="21"/>
      <c r="AU258" s="3"/>
      <c r="AV258" s="21"/>
      <c r="AW258" s="3"/>
      <c r="AX258" s="58">
        <v>5.0</v>
      </c>
      <c r="AY258" s="3"/>
      <c r="AZ258" s="21"/>
      <c r="BA258" s="3"/>
      <c r="BB258" s="21"/>
      <c r="BC258" s="3"/>
      <c r="BD258" s="58">
        <v>5.0</v>
      </c>
      <c r="BE258" s="20"/>
      <c r="BF258" s="21"/>
      <c r="BG258" s="20"/>
      <c r="BH258" s="21"/>
      <c r="BI258" s="41"/>
      <c r="BJ258" s="20"/>
      <c r="BK258" s="21"/>
      <c r="BL258" s="20"/>
      <c r="BM258" s="21"/>
      <c r="BN258" s="20">
        <v>5.0</v>
      </c>
      <c r="BO258" s="21"/>
      <c r="BP258" s="20"/>
      <c r="BQ258" s="42"/>
      <c r="BR258" s="42">
        <f t="shared" si="7"/>
        <v>15</v>
      </c>
      <c r="BS258" s="13">
        <v>0.0</v>
      </c>
      <c r="BT258" s="35">
        <f t="shared" si="142"/>
        <v>5</v>
      </c>
      <c r="BU258" s="13">
        <v>2.0</v>
      </c>
      <c r="BV258" s="35" t="s">
        <v>167</v>
      </c>
      <c r="BW258" s="13">
        <v>5.0</v>
      </c>
      <c r="BX258" s="35">
        <v>4.0</v>
      </c>
      <c r="BY258" s="13">
        <f t="shared" si="143"/>
        <v>10</v>
      </c>
      <c r="BZ258" s="35">
        <f t="shared" si="144"/>
        <v>-6</v>
      </c>
      <c r="CA258" s="43">
        <f t="shared" si="145"/>
        <v>-121.2</v>
      </c>
    </row>
    <row r="259">
      <c r="A259" s="114" t="s">
        <v>1820</v>
      </c>
      <c r="B259" s="27"/>
      <c r="C259" s="2" t="s">
        <v>1821</v>
      </c>
      <c r="D259" s="12" t="s">
        <v>1822</v>
      </c>
      <c r="E259" s="12" t="s">
        <v>1781</v>
      </c>
      <c r="F259" s="2" t="s">
        <v>1823</v>
      </c>
      <c r="G259" s="34" t="s">
        <v>103</v>
      </c>
      <c r="H259" s="34" t="s">
        <v>1824</v>
      </c>
      <c r="I259" s="126" t="s">
        <v>1825</v>
      </c>
      <c r="J259" s="34" t="s">
        <v>1826</v>
      </c>
      <c r="K259" s="12"/>
      <c r="L259" s="12" t="s">
        <v>108</v>
      </c>
      <c r="M259" s="12" t="s">
        <v>1827</v>
      </c>
      <c r="N259" s="28">
        <v>726050.0</v>
      </c>
      <c r="O259" s="13" t="str">
        <f t="shared" si="14"/>
        <v>Biopartner 726050</v>
      </c>
      <c r="P259" s="13" t="s">
        <v>224</v>
      </c>
      <c r="Q259" s="31">
        <v>8.52</v>
      </c>
      <c r="R259" s="31"/>
      <c r="S259" s="31">
        <f t="shared" ref="S259:S271" si="149">Q259*1.1</f>
        <v>9.372</v>
      </c>
      <c r="T259" s="31">
        <f t="shared" si="146"/>
        <v>10.093644</v>
      </c>
      <c r="U259" s="49">
        <f t="shared" si="40"/>
        <v>10.093644</v>
      </c>
      <c r="V259" s="49">
        <v>16.1</v>
      </c>
      <c r="W259" s="49">
        <f t="shared" ref="W259:W264" si="150">U259-V259</f>
        <v>-6.006356</v>
      </c>
      <c r="X259" s="53"/>
      <c r="Y259" s="13" t="s">
        <v>1828</v>
      </c>
      <c r="Z259" s="34" t="str">
        <f>CONCATENATE('Alle Produkte - Gesamtsortiment'!A259, " ", 'Alle Produkte - Gesamtsortiment'!C259)</f>
        <v>X10 Held Colorwaschmittel</v>
      </c>
      <c r="AA259" s="35" t="s">
        <v>86</v>
      </c>
      <c r="AB259" s="12" t="s">
        <v>1829</v>
      </c>
      <c r="AC259" s="26" t="str">
        <f t="shared" si="16"/>
        <v>https://webshop.quartier-depot.ch/wp-content/uploads/quartier-produkt-251.png</v>
      </c>
      <c r="AD259" s="13" t="str">
        <f t="shared" si="17"/>
        <v>Held Colorwaschmittel wird von held produziert und von Biopartner geliefert. Es kommt aus diversen Ländern und trägt Ecocert &amp; Leaping Bunny Zertifizierung</v>
      </c>
      <c r="AE259" s="36"/>
      <c r="AF259" s="54">
        <f t="shared" si="147"/>
        <v>20.2</v>
      </c>
      <c r="AG259" s="55" t="str">
        <f t="shared" si="148"/>
        <v>#DIV/0!</v>
      </c>
      <c r="AH259" s="36"/>
      <c r="AI259" s="54"/>
      <c r="AJ259" s="55"/>
      <c r="AK259" s="56"/>
      <c r="AL259" s="58">
        <v>5.0</v>
      </c>
      <c r="AM259" s="3"/>
      <c r="AN259" s="21"/>
      <c r="AO259" s="3"/>
      <c r="AP259" s="21"/>
      <c r="AQ259" s="3"/>
      <c r="AR259" s="21"/>
      <c r="AS259" s="3"/>
      <c r="AT259" s="21"/>
      <c r="AU259" s="3"/>
      <c r="AV259" s="21"/>
      <c r="AX259" s="58">
        <v>6.0</v>
      </c>
      <c r="AY259" s="3"/>
      <c r="AZ259" s="21"/>
      <c r="BA259" s="3"/>
      <c r="BB259" s="58">
        <v>12.0</v>
      </c>
      <c r="BC259" s="3"/>
      <c r="BD259" s="21"/>
      <c r="BE259" s="20"/>
      <c r="BF259" s="21"/>
      <c r="BG259" s="20"/>
      <c r="BH259" s="21"/>
      <c r="BI259" s="41"/>
      <c r="BJ259" s="20"/>
      <c r="BK259" s="21"/>
      <c r="BL259" s="20"/>
      <c r="BM259" s="21"/>
      <c r="BN259" s="20">
        <v>4.0</v>
      </c>
      <c r="BO259" s="21"/>
      <c r="BP259" s="20"/>
      <c r="BQ259" s="42"/>
      <c r="BR259" s="42">
        <f t="shared" si="7"/>
        <v>27</v>
      </c>
      <c r="BS259" s="13">
        <v>2.0</v>
      </c>
      <c r="BT259" s="35">
        <f t="shared" si="142"/>
        <v>6</v>
      </c>
      <c r="BU259" s="13">
        <v>2.0</v>
      </c>
      <c r="BV259" s="35" t="s">
        <v>167</v>
      </c>
      <c r="BW259" s="13">
        <v>13.0</v>
      </c>
      <c r="BX259" s="35">
        <v>9.0</v>
      </c>
      <c r="BY259" s="13">
        <f t="shared" si="143"/>
        <v>14</v>
      </c>
      <c r="BZ259" s="35">
        <f t="shared" si="144"/>
        <v>-5</v>
      </c>
      <c r="CA259" s="43">
        <f t="shared" si="145"/>
        <v>-50.46822</v>
      </c>
    </row>
    <row r="260">
      <c r="A260" s="114" t="s">
        <v>1830</v>
      </c>
      <c r="B260" s="27"/>
      <c r="C260" s="2" t="s">
        <v>1831</v>
      </c>
      <c r="D260" s="12" t="s">
        <v>1822</v>
      </c>
      <c r="E260" s="12" t="s">
        <v>1781</v>
      </c>
      <c r="F260" s="2" t="s">
        <v>1831</v>
      </c>
      <c r="G260" s="34" t="s">
        <v>103</v>
      </c>
      <c r="H260" s="34" t="s">
        <v>1832</v>
      </c>
      <c r="I260" s="94" t="s">
        <v>1833</v>
      </c>
      <c r="J260" s="34" t="s">
        <v>1826</v>
      </c>
      <c r="K260" s="12"/>
      <c r="L260" s="12" t="s">
        <v>108</v>
      </c>
      <c r="M260" s="12" t="s">
        <v>1827</v>
      </c>
      <c r="N260" s="28" t="s">
        <v>1834</v>
      </c>
      <c r="O260" s="13" t="str">
        <f t="shared" si="14"/>
        <v>Biopartner 713012</v>
      </c>
      <c r="P260" s="13" t="s">
        <v>224</v>
      </c>
      <c r="Q260" s="31">
        <v>5.53</v>
      </c>
      <c r="R260" s="31"/>
      <c r="S260" s="31">
        <f t="shared" si="149"/>
        <v>6.083</v>
      </c>
      <c r="T260" s="31">
        <f t="shared" si="146"/>
        <v>6.551391</v>
      </c>
      <c r="U260" s="49">
        <f t="shared" si="40"/>
        <v>6.551391</v>
      </c>
      <c r="V260" s="49"/>
      <c r="W260" s="49">
        <f t="shared" si="150"/>
        <v>6.551391</v>
      </c>
      <c r="X260" s="53"/>
      <c r="Y260" s="13" t="s">
        <v>1835</v>
      </c>
      <c r="Z260" s="34" t="str">
        <f>CONCATENATE('Alle Produkte - Gesamtsortiment'!A260, " ", 'Alle Produkte - Gesamtsortiment'!C260)</f>
        <v>X11 Olivenwaschmittel Wolle/Seide</v>
      </c>
      <c r="AA260" s="35" t="s">
        <v>86</v>
      </c>
      <c r="AB260" s="12" t="s">
        <v>1836</v>
      </c>
      <c r="AC260" s="26" t="str">
        <f t="shared" si="16"/>
        <v>https://webshop.quartier-depot.ch/wp-content/uploads/quartier-produkt-252.png</v>
      </c>
      <c r="AD260" s="13" t="str">
        <f t="shared" si="17"/>
        <v>Olivenwaschmittel Wolle/Seide wird von Sonett produziert und von Biopartner geliefert. Es kommt aus diversen Ländern und trägt Ecocert &amp; Leaping Bunny Zertifizierung</v>
      </c>
      <c r="AE260" s="36"/>
      <c r="AF260" s="54">
        <f t="shared" si="147"/>
        <v>10.093644</v>
      </c>
      <c r="AG260" s="55" t="str">
        <f t="shared" si="148"/>
        <v>#DIV/0!</v>
      </c>
      <c r="AH260" s="36"/>
      <c r="AI260" s="54"/>
      <c r="AJ260" s="55"/>
      <c r="AK260" s="56"/>
      <c r="AL260" s="21"/>
      <c r="AM260" s="3"/>
      <c r="AN260" s="21"/>
      <c r="AO260" s="3"/>
      <c r="AP260" s="21"/>
      <c r="AQ260" s="3"/>
      <c r="AR260" s="21"/>
      <c r="AS260" s="3"/>
      <c r="AT260" s="21"/>
      <c r="AU260" s="3"/>
      <c r="AV260" s="21"/>
      <c r="AW260" s="3"/>
      <c r="AX260" s="58">
        <v>6.0</v>
      </c>
      <c r="AY260" s="3"/>
      <c r="AZ260" s="21"/>
      <c r="BA260" s="3"/>
      <c r="BB260" s="58">
        <v>12.0</v>
      </c>
      <c r="BC260" s="3"/>
      <c r="BD260" s="21"/>
      <c r="BE260" s="20"/>
      <c r="BF260" s="21"/>
      <c r="BG260" s="20"/>
      <c r="BH260" s="21"/>
      <c r="BI260" s="41"/>
      <c r="BJ260" s="20"/>
      <c r="BK260" s="21"/>
      <c r="BL260" s="20"/>
      <c r="BM260" s="21"/>
      <c r="BN260" s="20"/>
      <c r="BO260" s="21"/>
      <c r="BP260" s="20"/>
      <c r="BQ260" s="42"/>
      <c r="BR260" s="42">
        <f t="shared" si="7"/>
        <v>18</v>
      </c>
      <c r="BS260" s="13">
        <v>15.0</v>
      </c>
      <c r="BT260" s="35">
        <f t="shared" si="142"/>
        <v>15</v>
      </c>
      <c r="BU260" s="13">
        <v>0.0</v>
      </c>
      <c r="BV260" s="35" t="s">
        <v>167</v>
      </c>
      <c r="BW260" s="13">
        <v>3.0</v>
      </c>
      <c r="BX260" s="35">
        <v>15.0</v>
      </c>
      <c r="BY260" s="13">
        <f t="shared" si="143"/>
        <v>15</v>
      </c>
      <c r="BZ260" s="35">
        <f t="shared" si="144"/>
        <v>0</v>
      </c>
      <c r="CA260" s="43">
        <f t="shared" si="145"/>
        <v>0</v>
      </c>
    </row>
    <row r="261">
      <c r="A261" s="114" t="s">
        <v>1837</v>
      </c>
      <c r="B261" s="27" t="s">
        <v>135</v>
      </c>
      <c r="C261" s="2" t="s">
        <v>1838</v>
      </c>
      <c r="D261" s="12" t="s">
        <v>1822</v>
      </c>
      <c r="E261" s="12" t="s">
        <v>1781</v>
      </c>
      <c r="F261" s="2" t="s">
        <v>1838</v>
      </c>
      <c r="G261" s="12" t="s">
        <v>103</v>
      </c>
      <c r="H261" s="34" t="s">
        <v>1824</v>
      </c>
      <c r="I261" s="126" t="s">
        <v>1825</v>
      </c>
      <c r="J261" s="34" t="s">
        <v>1839</v>
      </c>
      <c r="K261" s="12"/>
      <c r="L261" s="12" t="s">
        <v>151</v>
      </c>
      <c r="M261" s="12" t="s">
        <v>1827</v>
      </c>
      <c r="N261" s="28">
        <v>688317.0</v>
      </c>
      <c r="O261" s="13" t="str">
        <f t="shared" si="14"/>
        <v>Biopartner 688317</v>
      </c>
      <c r="P261" s="13" t="s">
        <v>224</v>
      </c>
      <c r="Q261" s="30">
        <v>22.6</v>
      </c>
      <c r="R261" s="31"/>
      <c r="S261" s="31">
        <f t="shared" si="149"/>
        <v>24.86</v>
      </c>
      <c r="T261" s="31">
        <f t="shared" si="146"/>
        <v>26.77422</v>
      </c>
      <c r="U261" s="49">
        <f t="shared" si="40"/>
        <v>26.77422</v>
      </c>
      <c r="V261" s="49">
        <v>39.4</v>
      </c>
      <c r="W261" s="49">
        <f t="shared" si="150"/>
        <v>-12.62578</v>
      </c>
      <c r="X261" s="53"/>
      <c r="Y261" s="13" t="s">
        <v>1840</v>
      </c>
      <c r="Z261" s="34" t="str">
        <f>CONCATENATE('Alle Produkte - Gesamtsortiment'!A261, " ", 'Alle Produkte - Gesamtsortiment'!C261)</f>
        <v>X20 Held Geschirrspülpulver</v>
      </c>
      <c r="AA261" s="35" t="s">
        <v>86</v>
      </c>
      <c r="AB261" s="12" t="s">
        <v>1841</v>
      </c>
      <c r="AC261" s="26" t="str">
        <f t="shared" si="16"/>
        <v>https://webshop.quartier-depot.ch/wp-content/uploads/quartier-produkt-253.png</v>
      </c>
      <c r="AD261" s="13" t="str">
        <f t="shared" si="17"/>
        <v>Held Geschirrspülpulver wird von held produziert und von Biopartner geliefert. Es kommt aus der Schweiz und trägt Ecocert &amp; Leaping Bunny Zertifizierung</v>
      </c>
      <c r="AE261" s="36"/>
      <c r="AF261" s="54">
        <f t="shared" si="147"/>
        <v>6.551391</v>
      </c>
      <c r="AG261" s="55" t="str">
        <f t="shared" si="148"/>
        <v>#DIV/0!</v>
      </c>
      <c r="AH261" s="36"/>
      <c r="AI261" s="54"/>
      <c r="AJ261" s="55"/>
      <c r="AK261" s="56"/>
      <c r="AL261" s="58">
        <v>5.0</v>
      </c>
      <c r="AM261" s="3"/>
      <c r="AN261" s="21"/>
      <c r="AO261" s="3"/>
      <c r="AP261" s="21"/>
      <c r="AQ261" s="3"/>
      <c r="AR261" s="21"/>
      <c r="AS261" s="3"/>
      <c r="AT261" s="21"/>
      <c r="AU261" s="3"/>
      <c r="AV261" s="21"/>
      <c r="AW261" s="3"/>
      <c r="AX261" s="21"/>
      <c r="AY261" s="3"/>
      <c r="AZ261" s="21"/>
      <c r="BA261" s="3"/>
      <c r="BB261" s="21"/>
      <c r="BC261" s="3"/>
      <c r="BD261" s="21"/>
      <c r="BE261" s="20"/>
      <c r="BF261" s="21">
        <v>4.0</v>
      </c>
      <c r="BG261" s="20"/>
      <c r="BH261" s="21"/>
      <c r="BI261" s="41"/>
      <c r="BJ261" s="20"/>
      <c r="BK261" s="21"/>
      <c r="BL261" s="20"/>
      <c r="BM261" s="21"/>
      <c r="BN261" s="20">
        <v>4.0</v>
      </c>
      <c r="BO261" s="21"/>
      <c r="BP261" s="20"/>
      <c r="BQ261" s="42"/>
      <c r="BR261" s="42">
        <f t="shared" si="7"/>
        <v>13</v>
      </c>
      <c r="BS261" s="13">
        <v>1.0</v>
      </c>
      <c r="BT261" s="35">
        <f t="shared" si="142"/>
        <v>5</v>
      </c>
      <c r="BU261" s="13">
        <v>2.0</v>
      </c>
      <c r="BV261" s="35" t="s">
        <v>167</v>
      </c>
      <c r="BW261" s="13">
        <v>4.0</v>
      </c>
      <c r="BX261" s="35">
        <v>0.0</v>
      </c>
      <c r="BY261" s="13">
        <f t="shared" si="143"/>
        <v>9</v>
      </c>
      <c r="BZ261" s="35">
        <f t="shared" si="144"/>
        <v>-9</v>
      </c>
      <c r="CA261" s="43">
        <f t="shared" si="145"/>
        <v>-240.96798</v>
      </c>
    </row>
    <row r="262">
      <c r="A262" s="114" t="s">
        <v>1842</v>
      </c>
      <c r="B262" s="27"/>
      <c r="C262" s="2" t="s">
        <v>1843</v>
      </c>
      <c r="D262" s="12" t="s">
        <v>1822</v>
      </c>
      <c r="E262" s="12" t="s">
        <v>1781</v>
      </c>
      <c r="F262" s="2" t="s">
        <v>1843</v>
      </c>
      <c r="G262" s="12" t="s">
        <v>103</v>
      </c>
      <c r="H262" s="34" t="s">
        <v>1824</v>
      </c>
      <c r="I262" s="126" t="s">
        <v>1825</v>
      </c>
      <c r="J262" s="34" t="s">
        <v>1844</v>
      </c>
      <c r="K262" s="12"/>
      <c r="L262" s="12" t="s">
        <v>108</v>
      </c>
      <c r="M262" s="12" t="s">
        <v>1827</v>
      </c>
      <c r="N262" s="28">
        <v>688342.0</v>
      </c>
      <c r="O262" s="13" t="str">
        <f t="shared" si="14"/>
        <v>Biopartner 688342</v>
      </c>
      <c r="P262" s="13" t="s">
        <v>224</v>
      </c>
      <c r="Q262" s="31">
        <v>6.08</v>
      </c>
      <c r="R262" s="31"/>
      <c r="S262" s="31">
        <f t="shared" si="149"/>
        <v>6.688</v>
      </c>
      <c r="T262" s="31">
        <f t="shared" si="146"/>
        <v>7.202976</v>
      </c>
      <c r="U262" s="49">
        <f t="shared" si="40"/>
        <v>7.202976</v>
      </c>
      <c r="V262" s="49">
        <v>10.6</v>
      </c>
      <c r="W262" s="49">
        <f t="shared" si="150"/>
        <v>-3.397024</v>
      </c>
      <c r="X262" s="53"/>
      <c r="Y262" s="13" t="s">
        <v>1845</v>
      </c>
      <c r="Z262" s="34" t="str">
        <f>CONCATENATE('Alle Produkte - Gesamtsortiment'!A262, " ", 'Alle Produkte - Gesamtsortiment'!C262)</f>
        <v>X30 Held ecover Spülmaschinen Tabs</v>
      </c>
      <c r="AA262" s="35" t="s">
        <v>86</v>
      </c>
      <c r="AB262" s="12" t="s">
        <v>1846</v>
      </c>
      <c r="AC262" s="26" t="str">
        <f t="shared" si="16"/>
        <v>https://webshop.quartier-depot.ch/wp-content/uploads/quartier-produkt-254.png</v>
      </c>
      <c r="AD262" s="13" t="str">
        <f t="shared" si="17"/>
        <v>Held ecover Spülmaschinen Tabs wird von held produziert und von Biopartner geliefert. Es kommt aus diversen Ländern und trägt Ecocert &amp; Leaping Bunny Zertifizierung</v>
      </c>
      <c r="AE262" s="36"/>
      <c r="AF262" s="54">
        <f t="shared" si="147"/>
        <v>26.77422</v>
      </c>
      <c r="AG262" s="55" t="str">
        <f t="shared" si="148"/>
        <v>#DIV/0!</v>
      </c>
      <c r="AH262" s="36"/>
      <c r="AI262" s="54"/>
      <c r="AJ262" s="55"/>
      <c r="AK262" s="56"/>
      <c r="AL262" s="58">
        <v>5.0</v>
      </c>
      <c r="AM262" s="3"/>
      <c r="AN262" s="21"/>
      <c r="AO262" s="3"/>
      <c r="AP262" s="21"/>
      <c r="AQ262" s="3"/>
      <c r="AR262" s="21"/>
      <c r="AS262" s="3"/>
      <c r="AT262" s="21"/>
      <c r="AU262" s="119">
        <v>4.0</v>
      </c>
      <c r="AV262" s="21"/>
      <c r="AX262" s="58">
        <v>12.0</v>
      </c>
      <c r="AY262" s="3"/>
      <c r="AZ262" s="21"/>
      <c r="BA262" s="3"/>
      <c r="BB262" s="21"/>
      <c r="BC262" s="3"/>
      <c r="BD262" s="21"/>
      <c r="BE262" s="20"/>
      <c r="BF262" s="21"/>
      <c r="BG262" s="20"/>
      <c r="BH262" s="21"/>
      <c r="BI262" s="41"/>
      <c r="BJ262" s="20"/>
      <c r="BK262" s="21">
        <v>6.0</v>
      </c>
      <c r="BL262" s="20"/>
      <c r="BM262" s="21"/>
      <c r="BN262" s="20"/>
      <c r="BO262" s="21"/>
      <c r="BP262" s="20"/>
      <c r="BQ262" s="42"/>
      <c r="BR262" s="42">
        <f t="shared" si="7"/>
        <v>27</v>
      </c>
      <c r="BS262" s="13">
        <v>9.0</v>
      </c>
      <c r="BT262" s="35">
        <f t="shared" si="142"/>
        <v>9</v>
      </c>
      <c r="BU262" s="13">
        <v>6.0</v>
      </c>
      <c r="BV262" s="35" t="s">
        <v>167</v>
      </c>
      <c r="BW262" s="13">
        <v>22.0</v>
      </c>
      <c r="BX262" s="35">
        <v>2.0</v>
      </c>
      <c r="BY262" s="13">
        <f t="shared" si="143"/>
        <v>5</v>
      </c>
      <c r="BZ262" s="35">
        <f t="shared" si="144"/>
        <v>-3</v>
      </c>
      <c r="CA262" s="43">
        <f t="shared" si="145"/>
        <v>-21.608928</v>
      </c>
    </row>
    <row r="263">
      <c r="A263" s="114" t="s">
        <v>1847</v>
      </c>
      <c r="B263" s="27"/>
      <c r="C263" s="2" t="s">
        <v>1848</v>
      </c>
      <c r="D263" s="12" t="s">
        <v>1822</v>
      </c>
      <c r="E263" s="12" t="s">
        <v>1849</v>
      </c>
      <c r="F263" s="2" t="s">
        <v>1848</v>
      </c>
      <c r="G263" s="2" t="s">
        <v>103</v>
      </c>
      <c r="H263" s="34" t="s">
        <v>1850</v>
      </c>
      <c r="I263" s="126" t="s">
        <v>1851</v>
      </c>
      <c r="J263" s="34" t="s">
        <v>1852</v>
      </c>
      <c r="K263" s="12"/>
      <c r="L263" s="12" t="s">
        <v>214</v>
      </c>
      <c r="M263" s="12" t="s">
        <v>1853</v>
      </c>
      <c r="N263" s="28" t="s">
        <v>1854</v>
      </c>
      <c r="O263" s="13" t="str">
        <f t="shared" si="14"/>
        <v>Biopartner NK_661937</v>
      </c>
      <c r="P263" s="13" t="s">
        <v>224</v>
      </c>
      <c r="Q263" s="111">
        <v>4.09</v>
      </c>
      <c r="R263" s="71"/>
      <c r="S263" s="31">
        <f t="shared" si="149"/>
        <v>4.499</v>
      </c>
      <c r="T263" s="31">
        <f t="shared" si="146"/>
        <v>4.845423</v>
      </c>
      <c r="U263" s="49">
        <f t="shared" si="40"/>
        <v>4.845423</v>
      </c>
      <c r="V263" s="9">
        <v>4.75</v>
      </c>
      <c r="W263" s="9">
        <f t="shared" si="150"/>
        <v>0.095423</v>
      </c>
      <c r="X263" s="53" t="s">
        <v>1855</v>
      </c>
      <c r="Y263" s="13" t="s">
        <v>1856</v>
      </c>
      <c r="Z263" s="34" t="str">
        <f>CONCATENATE('Alle Produkte - Gesamtsortiment'!A263, " ", 'Alle Produkte - Gesamtsortiment'!C263)</f>
        <v>Y10 Zahncreme fluoridfrei Complete Care</v>
      </c>
      <c r="AA263" s="35" t="s">
        <v>86</v>
      </c>
      <c r="AB263" s="12" t="s">
        <v>1857</v>
      </c>
      <c r="AC263" s="26" t="str">
        <f t="shared" si="16"/>
        <v>https://webshop.quartier-depot.ch/wp-content/uploads/quartier-produkt-255.png</v>
      </c>
      <c r="AD263" s="13" t="str">
        <f t="shared" si="17"/>
        <v>Zahncreme fluoridfrei Complete Care wird von Lavera produziert und von Biopartner geliefert. Es kommt aus Deutschland und trägt NCS Natural Cosmetic Standard Zertifizierung</v>
      </c>
      <c r="AE263" s="36"/>
      <c r="AF263" s="54">
        <f t="shared" si="147"/>
        <v>7.202976</v>
      </c>
      <c r="AG263" s="55" t="str">
        <f t="shared" si="148"/>
        <v>#DIV/0!</v>
      </c>
      <c r="AH263" s="36"/>
      <c r="AI263" s="54"/>
      <c r="AJ263" s="55"/>
      <c r="AK263" s="56"/>
      <c r="AL263" s="58">
        <v>10.0</v>
      </c>
      <c r="AM263" s="3"/>
      <c r="AN263" s="21"/>
      <c r="AO263" s="3"/>
      <c r="AP263" s="21"/>
      <c r="AQ263" s="3"/>
      <c r="AR263" s="21"/>
      <c r="AS263" s="3"/>
      <c r="AT263" s="21"/>
      <c r="AU263" s="3"/>
      <c r="AV263" s="21"/>
      <c r="AW263" s="3"/>
      <c r="AX263" s="21"/>
      <c r="AY263" s="3"/>
      <c r="AZ263" s="21"/>
      <c r="BA263" s="3"/>
      <c r="BB263" s="21"/>
      <c r="BC263" s="3"/>
      <c r="BD263" s="21"/>
      <c r="BE263" s="20"/>
      <c r="BF263" s="21"/>
      <c r="BG263" s="20"/>
      <c r="BH263" s="21"/>
      <c r="BI263" s="41"/>
      <c r="BJ263" s="20"/>
      <c r="BK263" s="21"/>
      <c r="BL263" s="20"/>
      <c r="BM263" s="21"/>
      <c r="BN263" s="20"/>
      <c r="BO263" s="21"/>
      <c r="BP263" s="20"/>
      <c r="BQ263" s="42"/>
      <c r="BR263" s="42">
        <f t="shared" si="7"/>
        <v>10</v>
      </c>
      <c r="BS263" s="13">
        <v>6.0</v>
      </c>
      <c r="BT263" s="35">
        <f t="shared" si="142"/>
        <v>6</v>
      </c>
      <c r="BU263" s="13">
        <v>2.0</v>
      </c>
      <c r="BV263" s="35" t="s">
        <v>167</v>
      </c>
      <c r="BW263" s="13">
        <v>6.0</v>
      </c>
      <c r="BX263" s="35">
        <v>7.0</v>
      </c>
      <c r="BY263" s="13">
        <f t="shared" si="143"/>
        <v>4</v>
      </c>
      <c r="BZ263" s="35">
        <f t="shared" si="144"/>
        <v>3</v>
      </c>
      <c r="CA263" s="43">
        <f t="shared" si="145"/>
        <v>14.536269</v>
      </c>
    </row>
    <row r="264">
      <c r="A264" s="114" t="s">
        <v>1858</v>
      </c>
      <c r="B264" s="27"/>
      <c r="C264" s="2" t="s">
        <v>1859</v>
      </c>
      <c r="D264" s="12" t="s">
        <v>1822</v>
      </c>
      <c r="E264" s="12" t="s">
        <v>1849</v>
      </c>
      <c r="F264" s="2" t="s">
        <v>1860</v>
      </c>
      <c r="G264" s="2" t="s">
        <v>103</v>
      </c>
      <c r="H264" s="34" t="s">
        <v>1850</v>
      </c>
      <c r="I264" s="126" t="s">
        <v>1851</v>
      </c>
      <c r="J264" s="34" t="s">
        <v>1852</v>
      </c>
      <c r="K264" s="12"/>
      <c r="L264" s="12" t="s">
        <v>214</v>
      </c>
      <c r="M264" s="12" t="s">
        <v>1853</v>
      </c>
      <c r="N264" s="28" t="s">
        <v>1861</v>
      </c>
      <c r="O264" s="13" t="str">
        <f t="shared" si="14"/>
        <v>Biopartner NK_661939</v>
      </c>
      <c r="P264" s="13" t="s">
        <v>224</v>
      </c>
      <c r="Q264" s="31">
        <v>4.41</v>
      </c>
      <c r="R264" s="31"/>
      <c r="S264" s="31">
        <f t="shared" si="149"/>
        <v>4.851</v>
      </c>
      <c r="T264" s="31">
        <f t="shared" si="146"/>
        <v>5.224527</v>
      </c>
      <c r="U264" s="49">
        <f t="shared" si="40"/>
        <v>5.224527</v>
      </c>
      <c r="V264" s="49">
        <v>5.1</v>
      </c>
      <c r="W264" s="49">
        <f t="shared" si="150"/>
        <v>0.124527</v>
      </c>
      <c r="X264" s="53" t="s">
        <v>1862</v>
      </c>
      <c r="Y264" s="13" t="s">
        <v>1863</v>
      </c>
      <c r="Z264" s="34" t="str">
        <f>CONCATENATE('Alle Produkte - Gesamtsortiment'!A264, " ", 'Alle Produkte - Gesamtsortiment'!C264)</f>
        <v>Y11 Kinder Zahncreme Fluoridfrei</v>
      </c>
      <c r="AA264" s="35" t="s">
        <v>86</v>
      </c>
      <c r="AB264" s="12" t="s">
        <v>1864</v>
      </c>
      <c r="AC264" s="26" t="str">
        <f t="shared" si="16"/>
        <v>https://webshop.quartier-depot.ch/wp-content/uploads/quartier-produkt-256.png</v>
      </c>
      <c r="AD264" s="13" t="str">
        <f t="shared" si="17"/>
        <v>Kinder Zahncreme Fluoridfrei wird von Lavera produziert und von Biopartner geliefert. Es kommt aus Deutschland und trägt NCS Natural Cosmetic Standard Zertifizierung</v>
      </c>
      <c r="AE264" s="36"/>
      <c r="AF264" s="54">
        <f t="shared" si="147"/>
        <v>4.845423</v>
      </c>
      <c r="AG264" s="55" t="str">
        <f t="shared" si="148"/>
        <v>#DIV/0!</v>
      </c>
      <c r="AH264" s="36"/>
      <c r="AI264" s="54"/>
      <c r="AJ264" s="55"/>
      <c r="AK264" s="56"/>
      <c r="AL264" s="58">
        <v>10.0</v>
      </c>
      <c r="AM264" s="3"/>
      <c r="AN264" s="21"/>
      <c r="AO264" s="3"/>
      <c r="AP264" s="21"/>
      <c r="AQ264" s="3"/>
      <c r="AR264" s="21"/>
      <c r="AS264" s="3"/>
      <c r="AT264" s="21"/>
      <c r="AU264" s="3"/>
      <c r="AV264" s="21"/>
      <c r="AW264" s="3"/>
      <c r="AX264" s="21"/>
      <c r="AY264" s="3"/>
      <c r="AZ264" s="21"/>
      <c r="BA264" s="3"/>
      <c r="BB264" s="21"/>
      <c r="BC264" s="3"/>
      <c r="BD264" s="21"/>
      <c r="BE264" s="20"/>
      <c r="BF264" s="21"/>
      <c r="BG264" s="20"/>
      <c r="BH264" s="21"/>
      <c r="BI264" s="41"/>
      <c r="BJ264" s="20"/>
      <c r="BK264" s="21"/>
      <c r="BL264" s="20"/>
      <c r="BM264" s="21"/>
      <c r="BN264" s="20"/>
      <c r="BO264" s="21"/>
      <c r="BP264" s="20"/>
      <c r="BQ264" s="42"/>
      <c r="BR264" s="42">
        <f t="shared" si="7"/>
        <v>10</v>
      </c>
      <c r="BS264" s="13">
        <v>3.0</v>
      </c>
      <c r="BT264" s="35">
        <f t="shared" si="142"/>
        <v>3</v>
      </c>
      <c r="BU264" s="13">
        <v>2.0</v>
      </c>
      <c r="BV264" s="35" t="s">
        <v>167</v>
      </c>
      <c r="BW264" s="13">
        <v>5.0</v>
      </c>
      <c r="BX264" s="35">
        <v>5.0</v>
      </c>
      <c r="BY264" s="13">
        <f t="shared" si="143"/>
        <v>5</v>
      </c>
      <c r="BZ264" s="35">
        <f t="shared" si="144"/>
        <v>0</v>
      </c>
      <c r="CA264" s="43">
        <f t="shared" si="145"/>
        <v>0</v>
      </c>
    </row>
    <row r="265">
      <c r="A265" s="114" t="s">
        <v>1865</v>
      </c>
      <c r="B265" s="27"/>
      <c r="C265" s="2" t="s">
        <v>1866</v>
      </c>
      <c r="D265" s="12" t="s">
        <v>1822</v>
      </c>
      <c r="E265" s="12" t="s">
        <v>1849</v>
      </c>
      <c r="F265" s="3" t="s">
        <v>1866</v>
      </c>
      <c r="G265" s="34" t="s">
        <v>103</v>
      </c>
      <c r="H265" s="34" t="s">
        <v>1850</v>
      </c>
      <c r="I265" s="126" t="s">
        <v>1851</v>
      </c>
      <c r="J265" s="34" t="s">
        <v>1852</v>
      </c>
      <c r="K265" s="12"/>
      <c r="L265" s="12" t="s">
        <v>214</v>
      </c>
      <c r="M265" s="12" t="s">
        <v>1853</v>
      </c>
      <c r="N265" s="28">
        <v>662010.0</v>
      </c>
      <c r="O265" s="13" t="str">
        <f t="shared" si="14"/>
        <v>Biopartner 662010</v>
      </c>
      <c r="P265" s="13" t="s">
        <v>224</v>
      </c>
      <c r="Q265" s="31">
        <v>2.51</v>
      </c>
      <c r="R265" s="31"/>
      <c r="S265" s="31">
        <f t="shared" si="149"/>
        <v>2.761</v>
      </c>
      <c r="T265" s="31">
        <f t="shared" si="146"/>
        <v>2.973597</v>
      </c>
      <c r="U265" s="49">
        <f t="shared" si="40"/>
        <v>2.973597</v>
      </c>
      <c r="V265" s="9"/>
      <c r="W265" s="9"/>
      <c r="X265" s="137"/>
      <c r="Y265" s="13" t="s">
        <v>1867</v>
      </c>
      <c r="Z265" s="34" t="str">
        <f>CONCATENATE('Alle Produkte - Gesamtsortiment'!A265, " ", 'Alle Produkte - Gesamtsortiment'!C265)</f>
        <v>Y12 Zahncreme Complete Care</v>
      </c>
      <c r="AA265" s="35" t="s">
        <v>86</v>
      </c>
      <c r="AB265" s="12" t="s">
        <v>1868</v>
      </c>
      <c r="AC265" s="26" t="str">
        <f t="shared" si="16"/>
        <v>https://webshop.quartier-depot.ch/wp-content/uploads/quartier-produkt-257.png</v>
      </c>
      <c r="AD265" s="13" t="str">
        <f t="shared" si="17"/>
        <v>Zahncreme Complete Care wird von Lavera produziert und von Biopartner geliefert. Es kommt aus Deutschland und trägt NCS Natural Cosmetic Standard Zertifizierung</v>
      </c>
      <c r="AE265" s="36"/>
      <c r="AF265" s="54">
        <f t="shared" si="147"/>
        <v>5.224527</v>
      </c>
      <c r="AG265" s="55" t="str">
        <f t="shared" si="148"/>
        <v>#DIV/0!</v>
      </c>
      <c r="AH265" s="36"/>
      <c r="AI265" s="54"/>
      <c r="AJ265" s="55"/>
      <c r="AK265" s="56"/>
      <c r="AL265" s="133"/>
      <c r="AM265" s="3"/>
      <c r="AN265" s="133"/>
      <c r="AO265" s="3"/>
      <c r="AP265" s="133"/>
      <c r="AQ265" s="3"/>
      <c r="AR265" s="133"/>
      <c r="AS265" s="3"/>
      <c r="AT265" s="133"/>
      <c r="AU265" s="3"/>
      <c r="AV265" s="133"/>
      <c r="AX265" s="58">
        <v>10.0</v>
      </c>
      <c r="AY265" s="3"/>
      <c r="AZ265" s="133"/>
      <c r="BA265" s="3"/>
      <c r="BB265" s="133"/>
      <c r="BC265" s="3"/>
      <c r="BD265" s="133"/>
      <c r="BE265" s="20"/>
      <c r="BF265" s="21"/>
      <c r="BG265" s="20"/>
      <c r="BH265" s="21"/>
      <c r="BI265" s="41"/>
      <c r="BJ265" s="20"/>
      <c r="BK265" s="21">
        <v>8.0</v>
      </c>
      <c r="BL265" s="20"/>
      <c r="BM265" s="21"/>
      <c r="BN265" s="20"/>
      <c r="BO265" s="21"/>
      <c r="BP265" s="20">
        <v>4.0</v>
      </c>
      <c r="BQ265" s="42"/>
      <c r="BR265" s="42">
        <f t="shared" si="7"/>
        <v>22</v>
      </c>
      <c r="BS265" s="13">
        <v>7.0</v>
      </c>
      <c r="BT265" s="35">
        <f t="shared" si="142"/>
        <v>7</v>
      </c>
      <c r="BU265" s="13">
        <v>6.0</v>
      </c>
      <c r="BV265" s="35" t="s">
        <v>167</v>
      </c>
      <c r="BW265" s="13">
        <v>3.0</v>
      </c>
      <c r="BX265" s="35">
        <v>4.0</v>
      </c>
      <c r="BY265" s="13">
        <f t="shared" si="143"/>
        <v>19</v>
      </c>
      <c r="BZ265" s="35">
        <f t="shared" si="144"/>
        <v>-15</v>
      </c>
      <c r="CA265" s="43">
        <f t="shared" si="145"/>
        <v>-44.603955</v>
      </c>
    </row>
    <row r="266">
      <c r="A266" s="114" t="s">
        <v>1869</v>
      </c>
      <c r="B266" s="27" t="s">
        <v>135</v>
      </c>
      <c r="C266" s="2" t="s">
        <v>1870</v>
      </c>
      <c r="D266" s="12" t="s">
        <v>1822</v>
      </c>
      <c r="E266" s="12" t="s">
        <v>1849</v>
      </c>
      <c r="F266" s="2" t="s">
        <v>1870</v>
      </c>
      <c r="G266" s="2" t="s">
        <v>103</v>
      </c>
      <c r="H266" s="12" t="s">
        <v>1871</v>
      </c>
      <c r="I266" s="139" t="s">
        <v>1872</v>
      </c>
      <c r="J266" s="12" t="s">
        <v>1873</v>
      </c>
      <c r="K266" s="12"/>
      <c r="L266" s="12" t="s">
        <v>295</v>
      </c>
      <c r="M266" s="12" t="s">
        <v>1874</v>
      </c>
      <c r="N266" s="140">
        <v>664367.0</v>
      </c>
      <c r="O266" s="13" t="str">
        <f t="shared" si="14"/>
        <v>Biopartner 664367</v>
      </c>
      <c r="P266" s="13" t="s">
        <v>224</v>
      </c>
      <c r="Q266" s="30">
        <v>2.68</v>
      </c>
      <c r="R266" s="31"/>
      <c r="S266" s="31">
        <f t="shared" si="149"/>
        <v>2.948</v>
      </c>
      <c r="T266" s="31">
        <f t="shared" si="146"/>
        <v>3.174996</v>
      </c>
      <c r="U266" s="49">
        <f t="shared" si="40"/>
        <v>3.174996</v>
      </c>
      <c r="V266" s="49"/>
      <c r="W266" s="9"/>
      <c r="X266" s="137"/>
      <c r="Y266" s="13"/>
      <c r="Z266" s="34" t="str">
        <f>CONCATENATE('Alle Produkte - Gesamtsortiment'!A266, " ", 'Alle Produkte - Gesamtsortiment'!C266)</f>
        <v>Y13 COSLYS Zahngel Kinder Erdbeer</v>
      </c>
      <c r="AA266" s="35" t="s">
        <v>86</v>
      </c>
      <c r="AB266" s="12" t="s">
        <v>1857</v>
      </c>
      <c r="AC266" s="26" t="str">
        <f t="shared" si="16"/>
        <v>https://webshop.quartier-depot.ch/wp-content/uploads/quartier-produkt-255.png</v>
      </c>
      <c r="AD266" s="13" t="str">
        <f t="shared" si="17"/>
        <v>COSLYS Zahngel Kinder Erdbeer wird von COSLYS produziert und von Biopartner geliefert. Es kommt aus Frankreich und trägt Ecocert COSMOS ORGANIC Zertifizierung</v>
      </c>
      <c r="AE266" s="36"/>
      <c r="AF266" s="54"/>
      <c r="AG266" s="55"/>
      <c r="AH266" s="36"/>
      <c r="AI266" s="54"/>
      <c r="AJ266" s="55"/>
      <c r="AK266" s="96"/>
      <c r="AL266" s="58"/>
      <c r="AM266" s="3"/>
      <c r="AN266" s="133"/>
      <c r="AO266" s="3"/>
      <c r="AP266" s="133"/>
      <c r="AQ266" s="3"/>
      <c r="AR266" s="133"/>
      <c r="AS266" s="3"/>
      <c r="AT266" s="133"/>
      <c r="AU266" s="3"/>
      <c r="AV266" s="133"/>
      <c r="AW266" s="3"/>
      <c r="AX266" s="133"/>
      <c r="AY266" s="3"/>
      <c r="AZ266" s="133"/>
      <c r="BA266" s="3"/>
      <c r="BB266" s="133"/>
      <c r="BC266" s="3"/>
      <c r="BD266" s="133"/>
      <c r="BE266" s="20"/>
      <c r="BF266" s="21"/>
      <c r="BG266" s="20"/>
      <c r="BH266" s="21"/>
      <c r="BI266" s="41"/>
      <c r="BJ266" s="20"/>
      <c r="BK266" s="21"/>
      <c r="BL266" s="20"/>
      <c r="BM266" s="21"/>
      <c r="BN266" s="20"/>
      <c r="BO266" s="21">
        <v>5.0</v>
      </c>
      <c r="BP266" s="20"/>
      <c r="BQ266" s="42"/>
      <c r="BR266" s="42">
        <f t="shared" si="7"/>
        <v>5</v>
      </c>
      <c r="BS266" s="13"/>
      <c r="BT266" s="35"/>
      <c r="BU266" s="13"/>
      <c r="BV266" s="35"/>
      <c r="BW266" s="13"/>
      <c r="BX266" s="35"/>
      <c r="BY266" s="13"/>
      <c r="BZ266" s="35"/>
      <c r="CA266" s="43"/>
    </row>
    <row r="267">
      <c r="A267" s="114" t="s">
        <v>1875</v>
      </c>
      <c r="B267" s="27"/>
      <c r="C267" s="2" t="s">
        <v>1876</v>
      </c>
      <c r="D267" s="12" t="s">
        <v>1822</v>
      </c>
      <c r="E267" s="12" t="s">
        <v>1849</v>
      </c>
      <c r="F267" s="3" t="s">
        <v>1876</v>
      </c>
      <c r="G267" s="34" t="s">
        <v>103</v>
      </c>
      <c r="H267" s="34" t="s">
        <v>1877</v>
      </c>
      <c r="I267" s="94" t="s">
        <v>1833</v>
      </c>
      <c r="J267" s="34" t="s">
        <v>1878</v>
      </c>
      <c r="K267" s="12"/>
      <c r="L267" s="12" t="s">
        <v>108</v>
      </c>
      <c r="M267" s="12" t="s">
        <v>1827</v>
      </c>
      <c r="N267" s="104">
        <v>713013.0</v>
      </c>
      <c r="O267" s="13" t="str">
        <f t="shared" si="14"/>
        <v>Biopartner 713013</v>
      </c>
      <c r="P267" s="13" t="s">
        <v>224</v>
      </c>
      <c r="Q267" s="30">
        <v>4.45</v>
      </c>
      <c r="R267" s="31"/>
      <c r="S267" s="31">
        <f t="shared" si="149"/>
        <v>4.895</v>
      </c>
      <c r="T267" s="31">
        <f t="shared" si="146"/>
        <v>5.271915</v>
      </c>
      <c r="U267" s="49">
        <f t="shared" si="40"/>
        <v>5.271915</v>
      </c>
      <c r="V267" s="9">
        <v>8.2</v>
      </c>
      <c r="W267" s="9">
        <f>U267-V267</f>
        <v>-2.928085</v>
      </c>
      <c r="X267" s="137"/>
      <c r="Y267" s="13" t="s">
        <v>1879</v>
      </c>
      <c r="Z267" s="34" t="str">
        <f>CONCATENATE('Alle Produkte - Gesamtsortiment'!A267, " ", 'Alle Produkte - Gesamtsortiment'!C267)</f>
        <v>Y20 Handseife Citrus, Pumpspender</v>
      </c>
      <c r="AA267" s="35" t="s">
        <v>86</v>
      </c>
      <c r="AB267" s="12" t="s">
        <v>1880</v>
      </c>
      <c r="AC267" s="26" t="str">
        <f t="shared" si="16"/>
        <v>https://webshop.quartier-depot.ch/wp-content/uploads/quartier-produkt-258.png</v>
      </c>
      <c r="AD267" s="13" t="str">
        <f t="shared" si="17"/>
        <v>Handseife Citrus, Pumpspender wird von sonett produziert und von Biopartner geliefert. Es kommt aus diversen Ländern und trägt Ecocert &amp; Leaping Bunny Zertifizierung</v>
      </c>
      <c r="AE267" s="36"/>
      <c r="AF267" s="54"/>
      <c r="AG267" s="55"/>
      <c r="AH267" s="36"/>
      <c r="AI267" s="54"/>
      <c r="AJ267" s="55"/>
      <c r="AK267" s="96"/>
      <c r="AL267" s="58">
        <v>10.0</v>
      </c>
      <c r="AM267" s="3"/>
      <c r="AN267" s="133"/>
      <c r="AO267" s="3"/>
      <c r="AP267" s="133"/>
      <c r="AQ267" s="3"/>
      <c r="AR267" s="133"/>
      <c r="AS267" s="3"/>
      <c r="AT267" s="133"/>
      <c r="AU267" s="3"/>
      <c r="AV267" s="133"/>
      <c r="AW267" s="3"/>
      <c r="AX267" s="133"/>
      <c r="AY267" s="3"/>
      <c r="AZ267" s="133"/>
      <c r="BA267" s="3"/>
      <c r="BB267" s="133"/>
      <c r="BC267" s="3"/>
      <c r="BD267" s="133"/>
      <c r="BE267" s="20"/>
      <c r="BF267" s="21"/>
      <c r="BG267" s="20"/>
      <c r="BH267" s="21"/>
      <c r="BI267" s="41"/>
      <c r="BJ267" s="20"/>
      <c r="BK267" s="21"/>
      <c r="BL267" s="20"/>
      <c r="BM267" s="21"/>
      <c r="BN267" s="20"/>
      <c r="BO267" s="21"/>
      <c r="BP267" s="20">
        <v>3.0</v>
      </c>
      <c r="BQ267" s="42"/>
      <c r="BR267" s="42">
        <f t="shared" si="7"/>
        <v>13</v>
      </c>
      <c r="BS267" s="13">
        <v>0.0</v>
      </c>
      <c r="BT267" s="35">
        <f t="shared" ref="BT267:BT271" si="151">BS267+BN267</f>
        <v>0</v>
      </c>
      <c r="BU267" s="13">
        <v>2.0</v>
      </c>
      <c r="BV267" s="35" t="s">
        <v>167</v>
      </c>
      <c r="BW267" s="13">
        <v>8.0</v>
      </c>
      <c r="BX267" s="35">
        <v>0.0</v>
      </c>
      <c r="BY267" s="13">
        <f>BR267-BW267</f>
        <v>5</v>
      </c>
      <c r="BZ267" s="35">
        <f>BX267-BY267</f>
        <v>-5</v>
      </c>
      <c r="CA267" s="43">
        <f>BZ267*U267</f>
        <v>-26.359575</v>
      </c>
    </row>
    <row r="268">
      <c r="A268" s="114" t="s">
        <v>1881</v>
      </c>
      <c r="B268" s="27"/>
      <c r="C268" s="2" t="s">
        <v>1882</v>
      </c>
      <c r="D268" s="12" t="s">
        <v>1822</v>
      </c>
      <c r="E268" s="12" t="s">
        <v>1849</v>
      </c>
      <c r="F268" s="2" t="s">
        <v>1883</v>
      </c>
      <c r="G268" s="34" t="s">
        <v>103</v>
      </c>
      <c r="H268" s="34" t="s">
        <v>1877</v>
      </c>
      <c r="I268" s="94" t="s">
        <v>1833</v>
      </c>
      <c r="J268" s="34"/>
      <c r="K268" s="12"/>
      <c r="L268" s="12" t="s">
        <v>108</v>
      </c>
      <c r="M268" s="12" t="s">
        <v>1827</v>
      </c>
      <c r="N268" s="104">
        <v>716978.0</v>
      </c>
      <c r="O268" s="13" t="str">
        <f t="shared" si="14"/>
        <v>Biopartner 716978</v>
      </c>
      <c r="P268" s="13" t="s">
        <v>224</v>
      </c>
      <c r="Q268" s="141">
        <f>77.29/10000</f>
        <v>0.007729</v>
      </c>
      <c r="R268" s="142"/>
      <c r="S268" s="142">
        <f t="shared" si="149"/>
        <v>0.0085019</v>
      </c>
      <c r="T268" s="142">
        <f t="shared" si="146"/>
        <v>0.0091565463</v>
      </c>
      <c r="U268" s="143">
        <f t="shared" si="40"/>
        <v>0.0091565463</v>
      </c>
      <c r="V268" s="9"/>
      <c r="W268" s="9"/>
      <c r="X268" s="137"/>
      <c r="Y268" s="13" t="s">
        <v>1884</v>
      </c>
      <c r="Z268" s="34" t="str">
        <f>CONCATENATE('Alle Produkte - Gesamtsortiment'!A268, " ", 'Alle Produkte - Gesamtsortiment'!C268)</f>
        <v>Y21 Handseife Citrus, Nachfüllen</v>
      </c>
      <c r="AA268" s="35" t="s">
        <v>86</v>
      </c>
      <c r="AB268" s="12" t="s">
        <v>1885</v>
      </c>
      <c r="AC268" s="26" t="str">
        <f t="shared" si="16"/>
        <v>https://webshop.quartier-depot.ch/wp-content/uploads/quartier-produkt-259.png</v>
      </c>
      <c r="AD268" s="13" t="str">
        <f t="shared" si="17"/>
        <v>Handseife Citrus, Nachfüllen wird von sonett produziert und von Biopartner geliefert. Es kommt aus diversen Ländern und trägt Ecocert &amp; Leaping Bunny Zertifizierung</v>
      </c>
      <c r="AE268" s="36"/>
      <c r="AF268" s="54"/>
      <c r="AG268" s="55"/>
      <c r="AH268" s="36"/>
      <c r="AI268" s="54"/>
      <c r="AJ268" s="55"/>
      <c r="AK268" s="96"/>
      <c r="AL268" s="133"/>
      <c r="AM268" s="3"/>
      <c r="AN268" s="133"/>
      <c r="AO268" s="3"/>
      <c r="AP268" s="133"/>
      <c r="AQ268" s="3"/>
      <c r="AR268" s="133"/>
      <c r="AS268" s="3"/>
      <c r="AT268" s="133"/>
      <c r="AU268" s="3"/>
      <c r="AV268" s="133"/>
      <c r="AW268" s="3"/>
      <c r="AX268" s="58">
        <v>10000.0</v>
      </c>
      <c r="AY268" s="2"/>
      <c r="AZ268" s="133"/>
      <c r="BA268" s="2"/>
      <c r="BB268" s="133"/>
      <c r="BC268" s="2"/>
      <c r="BD268" s="133"/>
      <c r="BE268" s="20"/>
      <c r="BF268" s="21"/>
      <c r="BG268" s="20"/>
      <c r="BH268" s="21"/>
      <c r="BI268" s="41"/>
      <c r="BJ268" s="20"/>
      <c r="BK268" s="21"/>
      <c r="BL268" s="20"/>
      <c r="BM268" s="21"/>
      <c r="BN268" s="20"/>
      <c r="BO268" s="21"/>
      <c r="BP268" s="20"/>
      <c r="BQ268" s="42"/>
      <c r="BR268" s="42">
        <f t="shared" si="7"/>
        <v>10000</v>
      </c>
      <c r="BS268" s="13">
        <v>8958.0</v>
      </c>
      <c r="BT268" s="35">
        <f t="shared" si="151"/>
        <v>8958</v>
      </c>
      <c r="BU268" s="13">
        <v>200.0</v>
      </c>
      <c r="BV268" s="35" t="s">
        <v>167</v>
      </c>
      <c r="BW268" s="13">
        <v>800.0</v>
      </c>
      <c r="BX268" s="35">
        <v>9200.0</v>
      </c>
      <c r="BY268" s="82"/>
      <c r="BZ268" s="82"/>
      <c r="CA268" s="83"/>
    </row>
    <row r="269">
      <c r="A269" s="114" t="s">
        <v>1886</v>
      </c>
      <c r="B269" s="27"/>
      <c r="C269" s="2" t="s">
        <v>1887</v>
      </c>
      <c r="D269" s="12" t="s">
        <v>1822</v>
      </c>
      <c r="E269" s="12" t="s">
        <v>1781</v>
      </c>
      <c r="F269" s="2" t="s">
        <v>1888</v>
      </c>
      <c r="G269" s="12" t="s">
        <v>103</v>
      </c>
      <c r="H269" s="34" t="s">
        <v>1824</v>
      </c>
      <c r="I269" s="126" t="s">
        <v>1825</v>
      </c>
      <c r="J269" s="34" t="s">
        <v>1889</v>
      </c>
      <c r="K269" s="12"/>
      <c r="L269" s="12" t="s">
        <v>108</v>
      </c>
      <c r="M269" s="12" t="s">
        <v>1827</v>
      </c>
      <c r="N269" s="104">
        <v>682021.0</v>
      </c>
      <c r="O269" s="13" t="str">
        <f t="shared" si="14"/>
        <v>Biopartner 682021</v>
      </c>
      <c r="P269" s="13" t="s">
        <v>224</v>
      </c>
      <c r="Q269" s="30">
        <v>4.82</v>
      </c>
      <c r="R269" s="31"/>
      <c r="S269" s="31">
        <f t="shared" si="149"/>
        <v>5.302</v>
      </c>
      <c r="T269" s="31">
        <f t="shared" si="146"/>
        <v>5.710254</v>
      </c>
      <c r="U269" s="49">
        <f t="shared" si="40"/>
        <v>5.710254</v>
      </c>
      <c r="V269" s="9">
        <v>8.5</v>
      </c>
      <c r="W269" s="9">
        <f t="shared" ref="W269:W271" si="152">U269-V269</f>
        <v>-2.789746</v>
      </c>
      <c r="X269" s="137"/>
      <c r="Y269" s="13" t="s">
        <v>1890</v>
      </c>
      <c r="Z269" s="34" t="str">
        <f>CONCATENATE('Alle Produkte - Gesamtsortiment'!A269, " ", 'Alle Produkte - Gesamtsortiment'!C269)</f>
        <v>Y30 Held Handspülmittel Zitrone &amp; Aloe Vera</v>
      </c>
      <c r="AA269" s="35" t="s">
        <v>86</v>
      </c>
      <c r="AB269" s="12" t="s">
        <v>1891</v>
      </c>
      <c r="AC269" s="26" t="str">
        <f t="shared" si="16"/>
        <v>https://webshop.quartier-depot.ch/wp-content/uploads/quartier-produkt-260.png</v>
      </c>
      <c r="AD269" s="13" t="str">
        <f t="shared" si="17"/>
        <v>Held Handspülmittel Zitrone &amp; Aloe Vera wird von held produziert und von Biopartner geliefert. Es kommt aus diversen Ländern und trägt Ecocert &amp; Leaping Bunny Zertifizierung</v>
      </c>
      <c r="AE269" s="36"/>
      <c r="AF269" s="54">
        <f>U267-AE269</f>
        <v>5.271915</v>
      </c>
      <c r="AG269" s="55" t="str">
        <f>U267/AE269</f>
        <v>#DIV/0!</v>
      </c>
      <c r="AH269" s="36"/>
      <c r="AI269" s="54"/>
      <c r="AJ269" s="55"/>
      <c r="AK269" s="96"/>
      <c r="AL269" s="58">
        <v>10.0</v>
      </c>
      <c r="AM269" s="3"/>
      <c r="AN269" s="133"/>
      <c r="AO269" s="3"/>
      <c r="AP269" s="133"/>
      <c r="AQ269" s="3"/>
      <c r="AR269" s="133"/>
      <c r="AS269" s="3"/>
      <c r="AT269" s="133"/>
      <c r="AU269" s="3"/>
      <c r="AV269" s="133"/>
      <c r="AW269" s="3"/>
      <c r="AX269" s="133"/>
      <c r="AY269" s="3"/>
      <c r="AZ269" s="58">
        <v>10.0</v>
      </c>
      <c r="BA269" s="3"/>
      <c r="BB269" s="133"/>
      <c r="BC269" s="3"/>
      <c r="BD269" s="133"/>
      <c r="BE269" s="20"/>
      <c r="BF269" s="21"/>
      <c r="BG269" s="20"/>
      <c r="BH269" s="21"/>
      <c r="BI269" s="41"/>
      <c r="BJ269" s="20"/>
      <c r="BK269" s="21"/>
      <c r="BL269" s="20"/>
      <c r="BM269" s="21"/>
      <c r="BN269" s="20"/>
      <c r="BO269" s="21"/>
      <c r="BP269" s="20"/>
      <c r="BQ269" s="42"/>
      <c r="BR269" s="42">
        <f t="shared" si="7"/>
        <v>20</v>
      </c>
      <c r="BS269" s="13">
        <v>8.0</v>
      </c>
      <c r="BT269" s="35">
        <f t="shared" si="151"/>
        <v>8</v>
      </c>
      <c r="BU269" s="13">
        <v>2.0</v>
      </c>
      <c r="BV269" s="35" t="s">
        <v>167</v>
      </c>
      <c r="BW269" s="13">
        <v>10.0</v>
      </c>
      <c r="BX269" s="35">
        <v>9.0</v>
      </c>
      <c r="BY269" s="13">
        <f t="shared" ref="BY269:BY272" si="153">BR269-BW269</f>
        <v>10</v>
      </c>
      <c r="BZ269" s="35">
        <f t="shared" ref="BZ269:BZ272" si="154">BX269-BY269</f>
        <v>-1</v>
      </c>
      <c r="CA269" s="43">
        <f t="shared" ref="CA269:CA272" si="155">BZ269*U269</f>
        <v>-5.710254</v>
      </c>
    </row>
    <row r="270">
      <c r="A270" s="114" t="s">
        <v>1892</v>
      </c>
      <c r="B270" s="27"/>
      <c r="C270" s="2" t="s">
        <v>1893</v>
      </c>
      <c r="D270" s="12" t="s">
        <v>1822</v>
      </c>
      <c r="E270" s="12" t="s">
        <v>1781</v>
      </c>
      <c r="F270" s="3" t="s">
        <v>1894</v>
      </c>
      <c r="G270" s="34" t="s">
        <v>103</v>
      </c>
      <c r="H270" s="34" t="s">
        <v>1877</v>
      </c>
      <c r="I270" s="94" t="s">
        <v>1833</v>
      </c>
      <c r="J270" s="34" t="s">
        <v>1895</v>
      </c>
      <c r="K270" s="12"/>
      <c r="L270" s="12" t="s">
        <v>108</v>
      </c>
      <c r="M270" s="12" t="s">
        <v>1827</v>
      </c>
      <c r="N270" s="28" t="s">
        <v>1896</v>
      </c>
      <c r="O270" s="13" t="str">
        <f t="shared" si="14"/>
        <v>Biopartner 712126</v>
      </c>
      <c r="P270" s="13" t="s">
        <v>224</v>
      </c>
      <c r="Q270" s="31">
        <v>3.83</v>
      </c>
      <c r="R270" s="31"/>
      <c r="S270" s="31">
        <f t="shared" si="149"/>
        <v>4.213</v>
      </c>
      <c r="T270" s="31">
        <f t="shared" si="146"/>
        <v>4.537401</v>
      </c>
      <c r="U270" s="49">
        <f t="shared" si="40"/>
        <v>4.537401</v>
      </c>
      <c r="V270" s="9"/>
      <c r="W270" s="9">
        <f t="shared" si="152"/>
        <v>4.537401</v>
      </c>
      <c r="X270" s="137"/>
      <c r="Y270" s="13" t="s">
        <v>1897</v>
      </c>
      <c r="Z270" s="34" t="str">
        <f>CONCATENATE('Alle Produkte - Gesamtsortiment'!A270, " ", 'Alle Produkte - Gesamtsortiment'!C270)</f>
        <v>Y32 Geschirrspülmittel sensitiv</v>
      </c>
      <c r="AA270" s="35" t="s">
        <v>86</v>
      </c>
      <c r="AB270" s="12" t="s">
        <v>1898</v>
      </c>
      <c r="AC270" s="26" t="str">
        <f t="shared" si="16"/>
        <v>https://webshop.quartier-depot.ch/wp-content/uploads/quartier-produkt-261.png</v>
      </c>
      <c r="AD270" s="13" t="str">
        <f t="shared" si="17"/>
        <v>Geschirrspülmittel sensitiv wird von sonett produziert und von Biopartner geliefert. Es kommt aus diversen Ländern und trägt Ecocert &amp; Leaping Bunny Zertifizierung</v>
      </c>
      <c r="AE270" s="36"/>
      <c r="AF270" s="54" t="str">
        <f>#REF!-AE270</f>
        <v>#REF!</v>
      </c>
      <c r="AG270" s="55" t="str">
        <f>#REF!/AE270</f>
        <v>#REF!</v>
      </c>
      <c r="AH270" s="36"/>
      <c r="AI270" s="54"/>
      <c r="AJ270" s="55"/>
      <c r="AK270" s="96"/>
      <c r="AL270" s="133"/>
      <c r="AM270" s="3"/>
      <c r="AN270" s="133"/>
      <c r="AO270" s="3"/>
      <c r="AP270" s="133"/>
      <c r="AQ270" s="3"/>
      <c r="AR270" s="133"/>
      <c r="AS270" s="3"/>
      <c r="AT270" s="133"/>
      <c r="AU270" s="3"/>
      <c r="AV270" s="133"/>
      <c r="AW270" s="3"/>
      <c r="AX270" s="119">
        <v>12.0</v>
      </c>
      <c r="AY270" s="3"/>
      <c r="AZ270" s="133"/>
      <c r="BA270" s="3"/>
      <c r="BB270" s="58">
        <v>12.0</v>
      </c>
      <c r="BC270" s="3"/>
      <c r="BD270" s="21"/>
      <c r="BE270" s="20"/>
      <c r="BF270" s="21"/>
      <c r="BG270" s="20"/>
      <c r="BH270" s="21"/>
      <c r="BI270" s="41"/>
      <c r="BJ270" s="20"/>
      <c r="BK270" s="21"/>
      <c r="BL270" s="20"/>
      <c r="BM270" s="21"/>
      <c r="BN270" s="20"/>
      <c r="BO270" s="21"/>
      <c r="BP270" s="20"/>
      <c r="BQ270" s="42"/>
      <c r="BR270" s="42">
        <f t="shared" si="7"/>
        <v>24</v>
      </c>
      <c r="BS270" s="13">
        <v>17.0</v>
      </c>
      <c r="BT270" s="35">
        <f t="shared" si="151"/>
        <v>17</v>
      </c>
      <c r="BU270" s="13">
        <v>0.0</v>
      </c>
      <c r="BV270" s="35" t="s">
        <v>167</v>
      </c>
      <c r="BW270" s="13">
        <v>6.0</v>
      </c>
      <c r="BX270" s="35">
        <v>21.0</v>
      </c>
      <c r="BY270" s="13">
        <f t="shared" si="153"/>
        <v>18</v>
      </c>
      <c r="BZ270" s="35">
        <f t="shared" si="154"/>
        <v>3</v>
      </c>
      <c r="CA270" s="43">
        <f t="shared" si="155"/>
        <v>13.612203</v>
      </c>
    </row>
    <row r="271">
      <c r="A271" s="114" t="s">
        <v>1899</v>
      </c>
      <c r="B271" s="27"/>
      <c r="C271" s="2" t="s">
        <v>1900</v>
      </c>
      <c r="D271" s="12" t="s">
        <v>1822</v>
      </c>
      <c r="E271" s="12" t="s">
        <v>1781</v>
      </c>
      <c r="F271" s="3" t="s">
        <v>1900</v>
      </c>
      <c r="G271" s="34" t="s">
        <v>103</v>
      </c>
      <c r="H271" s="34" t="s">
        <v>1877</v>
      </c>
      <c r="I271" s="94" t="s">
        <v>1833</v>
      </c>
      <c r="J271" s="34" t="s">
        <v>1901</v>
      </c>
      <c r="K271" s="12"/>
      <c r="L271" s="12" t="s">
        <v>108</v>
      </c>
      <c r="M271" s="12" t="s">
        <v>1827</v>
      </c>
      <c r="N271" s="28" t="s">
        <v>1902</v>
      </c>
      <c r="O271" s="13" t="str">
        <f t="shared" si="14"/>
        <v>Biopartner 715021</v>
      </c>
      <c r="P271" s="13" t="s">
        <v>224</v>
      </c>
      <c r="Q271" s="31">
        <v>3.28</v>
      </c>
      <c r="R271" s="31"/>
      <c r="S271" s="31">
        <f t="shared" si="149"/>
        <v>3.608</v>
      </c>
      <c r="T271" s="71">
        <f>S271*107.7%</f>
        <v>3.885816</v>
      </c>
      <c r="U271" s="49">
        <f t="shared" si="40"/>
        <v>3.885816</v>
      </c>
      <c r="V271" s="9"/>
      <c r="W271" s="9">
        <f t="shared" si="152"/>
        <v>3.885816</v>
      </c>
      <c r="X271" s="137"/>
      <c r="Y271" s="13" t="s">
        <v>1903</v>
      </c>
      <c r="Z271" s="34" t="str">
        <f>CONCATENATE('Alle Produkte - Gesamtsortiment'!A271, " ", 'Alle Produkte - Gesamtsortiment'!C271)</f>
        <v>Y33 WC-Reiniger Zeder-Citronella</v>
      </c>
      <c r="AA271" s="35" t="s">
        <v>86</v>
      </c>
      <c r="AB271" s="12" t="s">
        <v>1904</v>
      </c>
      <c r="AC271" s="26" t="str">
        <f t="shared" si="16"/>
        <v>https://webshop.quartier-depot.ch/wp-content/uploads/quartier-produkt-262.png</v>
      </c>
      <c r="AD271" s="13" t="str">
        <f t="shared" si="17"/>
        <v>WC-Reiniger Zeder-Citronella wird von sonett produziert und von Biopartner geliefert. Es kommt aus diversen Ländern und trägt Ecocert &amp; Leaping Bunny Zertifizierung</v>
      </c>
      <c r="AE271" s="36"/>
      <c r="AF271" s="54">
        <f>U270-AE271</f>
        <v>4.537401</v>
      </c>
      <c r="AG271" s="55" t="str">
        <f>U270/AE271</f>
        <v>#DIV/0!</v>
      </c>
      <c r="AH271" s="36"/>
      <c r="AI271" s="54"/>
      <c r="AJ271" s="55"/>
      <c r="AK271" s="96"/>
      <c r="AL271" s="133"/>
      <c r="AM271" s="3"/>
      <c r="AN271" s="133"/>
      <c r="AO271" s="3"/>
      <c r="AP271" s="133"/>
      <c r="AQ271" s="3"/>
      <c r="AR271" s="133"/>
      <c r="AS271" s="3"/>
      <c r="AT271" s="133"/>
      <c r="AU271" s="3"/>
      <c r="AV271" s="133"/>
      <c r="AW271" s="3"/>
      <c r="AX271" s="58">
        <v>6.0</v>
      </c>
      <c r="AY271" s="3"/>
      <c r="AZ271" s="133"/>
      <c r="BA271" s="3"/>
      <c r="BB271" s="133"/>
      <c r="BC271" s="3"/>
      <c r="BD271" s="133"/>
      <c r="BE271" s="20"/>
      <c r="BF271" s="21"/>
      <c r="BG271" s="20"/>
      <c r="BH271" s="21"/>
      <c r="BI271" s="41"/>
      <c r="BJ271" s="20"/>
      <c r="BK271" s="21"/>
      <c r="BL271" s="20"/>
      <c r="BM271" s="21">
        <v>6.0</v>
      </c>
      <c r="BN271" s="20"/>
      <c r="BO271" s="21"/>
      <c r="BP271" s="20"/>
      <c r="BQ271" s="42"/>
      <c r="BR271" s="42">
        <f t="shared" si="7"/>
        <v>12</v>
      </c>
      <c r="BS271" s="13">
        <v>7.0</v>
      </c>
      <c r="BT271" s="35">
        <f t="shared" si="151"/>
        <v>7</v>
      </c>
      <c r="BU271" s="13">
        <v>0.0</v>
      </c>
      <c r="BV271" s="35" t="s">
        <v>167</v>
      </c>
      <c r="BW271" s="13">
        <v>1.0</v>
      </c>
      <c r="BX271" s="35">
        <v>4.0</v>
      </c>
      <c r="BY271" s="13">
        <f t="shared" si="153"/>
        <v>11</v>
      </c>
      <c r="BZ271" s="35">
        <f t="shared" si="154"/>
        <v>-7</v>
      </c>
      <c r="CA271" s="43">
        <f t="shared" si="155"/>
        <v>-27.200712</v>
      </c>
    </row>
    <row r="272">
      <c r="A272" s="114" t="s">
        <v>1905</v>
      </c>
      <c r="B272" s="27"/>
      <c r="C272" s="2" t="s">
        <v>1906</v>
      </c>
      <c r="D272" s="12"/>
      <c r="E272" s="12"/>
      <c r="F272" s="3"/>
      <c r="G272" s="34"/>
      <c r="H272" s="34"/>
      <c r="I272" s="94"/>
      <c r="J272" s="34"/>
      <c r="K272" s="12"/>
      <c r="L272" s="12"/>
      <c r="M272" s="12"/>
      <c r="N272" s="28"/>
      <c r="O272" s="13"/>
      <c r="P272" s="13" t="s">
        <v>224</v>
      </c>
      <c r="Q272" s="31"/>
      <c r="R272" s="31"/>
      <c r="S272" s="31"/>
      <c r="T272" s="31"/>
      <c r="U272" s="9">
        <v>1.0</v>
      </c>
      <c r="V272" s="9"/>
      <c r="W272" s="9"/>
      <c r="X272" s="137"/>
      <c r="Y272" s="13" t="s">
        <v>1907</v>
      </c>
      <c r="Z272" s="34" t="str">
        <f>CONCATENATE('Alle Produkte - Gesamtsortiment'!A272, " ", 'Alle Produkte - Gesamtsortiment'!C272)</f>
        <v>Z10 Freibetrag</v>
      </c>
      <c r="AA272" s="35" t="s">
        <v>86</v>
      </c>
      <c r="AB272" s="12" t="s">
        <v>1908</v>
      </c>
      <c r="AC272" s="26" t="str">
        <f t="shared" si="16"/>
        <v>https://webshop.quartier-depot.ch/wp-content/uploads/quartier-produkt-263.png</v>
      </c>
      <c r="AD272" s="13" t="str">
        <f t="shared" si="17"/>
        <v>Freibetrag wird von  produziert und von  geliefert. Es kommt aus  und trägt  Zertifizierung</v>
      </c>
      <c r="AE272" s="36"/>
      <c r="AF272" s="54"/>
      <c r="AG272" s="55"/>
      <c r="AH272" s="36"/>
      <c r="AI272" s="54"/>
      <c r="AJ272" s="55"/>
      <c r="AK272" s="96"/>
      <c r="AL272" s="133"/>
      <c r="AM272" s="3"/>
      <c r="AN272" s="133"/>
      <c r="AO272" s="3"/>
      <c r="AP272" s="133"/>
      <c r="AQ272" s="3"/>
      <c r="AR272" s="133"/>
      <c r="AS272" s="3"/>
      <c r="AT272" s="133"/>
      <c r="AU272" s="3"/>
      <c r="AV272" s="133"/>
      <c r="AW272" s="3"/>
      <c r="AX272" s="133"/>
      <c r="AY272" s="3"/>
      <c r="AZ272" s="133"/>
      <c r="BA272" s="3"/>
      <c r="BB272" s="133"/>
      <c r="BC272" s="3"/>
      <c r="BD272" s="133"/>
      <c r="BE272" s="20"/>
      <c r="BF272" s="21"/>
      <c r="BG272" s="20"/>
      <c r="BH272" s="21"/>
      <c r="BI272" s="41"/>
      <c r="BJ272" s="20"/>
      <c r="BK272" s="21"/>
      <c r="BL272" s="20"/>
      <c r="BM272" s="21"/>
      <c r="BN272" s="20"/>
      <c r="BO272" s="21"/>
      <c r="BP272" s="20"/>
      <c r="BQ272" s="42"/>
      <c r="BR272" s="42">
        <f t="shared" si="7"/>
        <v>0</v>
      </c>
      <c r="BT272" s="35">
        <f>BS271+BM272</f>
        <v>7</v>
      </c>
      <c r="BU272" s="13"/>
      <c r="BV272" s="20" t="s">
        <v>88</v>
      </c>
      <c r="BW272" s="13"/>
      <c r="BX272" s="35"/>
      <c r="BY272" s="13">
        <f t="shared" si="153"/>
        <v>0</v>
      </c>
      <c r="BZ272" s="35">
        <f t="shared" si="154"/>
        <v>0</v>
      </c>
      <c r="CA272" s="43">
        <f t="shared" si="155"/>
        <v>0</v>
      </c>
    </row>
    <row r="273">
      <c r="A273" s="144"/>
      <c r="B273" s="145"/>
      <c r="C273" s="145"/>
      <c r="D273" s="145"/>
      <c r="E273" s="145"/>
      <c r="F273" s="145"/>
      <c r="G273" s="145"/>
      <c r="H273" s="145"/>
      <c r="I273" s="145"/>
      <c r="J273" s="145"/>
      <c r="K273" s="34"/>
      <c r="L273" s="34"/>
      <c r="M273" s="146"/>
      <c r="N273" s="147"/>
      <c r="O273" s="148"/>
      <c r="P273" s="148"/>
      <c r="Q273" s="149"/>
      <c r="R273" s="149"/>
      <c r="S273" s="149"/>
      <c r="T273" s="149"/>
      <c r="U273" s="150"/>
      <c r="V273" s="150"/>
      <c r="W273" s="150"/>
      <c r="X273" s="145"/>
      <c r="Y273" s="148"/>
      <c r="Z273" s="34"/>
      <c r="AA273" s="55"/>
      <c r="AB273" s="34"/>
      <c r="AC273" s="12"/>
      <c r="AD273" s="145"/>
      <c r="AE273" s="145"/>
      <c r="AF273" s="145"/>
      <c r="AG273" s="145"/>
      <c r="AH273" s="145"/>
      <c r="AI273" s="145"/>
      <c r="AJ273" s="145"/>
      <c r="AK273" s="101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20"/>
      <c r="BF273" s="55"/>
      <c r="BG273" s="20"/>
      <c r="BH273" s="55"/>
      <c r="BI273" s="151"/>
      <c r="BJ273" s="20"/>
      <c r="BK273" s="55"/>
      <c r="BL273" s="20"/>
      <c r="BM273" s="55"/>
      <c r="BN273" s="20"/>
      <c r="BO273" s="55"/>
      <c r="BP273" s="20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4">
        <f>SUM(CA2:CA272)</f>
        <v>-21662.27873</v>
      </c>
    </row>
    <row r="274">
      <c r="A274" s="144"/>
      <c r="B274" s="145"/>
      <c r="C274" s="145"/>
      <c r="D274" s="145"/>
      <c r="E274" s="145"/>
      <c r="F274" s="145"/>
      <c r="G274" s="145"/>
      <c r="H274" s="145"/>
      <c r="I274" s="145"/>
      <c r="J274" s="145"/>
      <c r="K274" s="34"/>
      <c r="L274" s="34"/>
      <c r="M274" s="146"/>
      <c r="N274" s="147"/>
      <c r="O274" s="148"/>
      <c r="P274" s="148"/>
      <c r="Q274" s="149"/>
      <c r="R274" s="149"/>
      <c r="S274" s="149"/>
      <c r="T274" s="149"/>
      <c r="U274" s="150"/>
      <c r="V274" s="150"/>
      <c r="W274" s="150"/>
      <c r="X274" s="145"/>
      <c r="Y274" s="148"/>
      <c r="Z274" s="34"/>
      <c r="AA274" s="55"/>
      <c r="AB274" s="34"/>
      <c r="AC274" s="12"/>
      <c r="AD274" s="145"/>
      <c r="AE274" s="145"/>
      <c r="AF274" s="145"/>
      <c r="AG274" s="145"/>
      <c r="AH274" s="145"/>
      <c r="AI274" s="145"/>
      <c r="AJ274" s="145"/>
      <c r="AK274" s="101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20"/>
      <c r="BF274" s="55"/>
      <c r="BG274" s="20"/>
      <c r="BH274" s="55"/>
      <c r="BI274" s="151"/>
      <c r="BJ274" s="20"/>
      <c r="BK274" s="55"/>
      <c r="BL274" s="20"/>
      <c r="BM274" s="55"/>
      <c r="BN274" s="20"/>
      <c r="BO274" s="55"/>
      <c r="BP274" s="20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4"/>
    </row>
    <row r="275">
      <c r="A275" s="144"/>
      <c r="B275" s="145"/>
      <c r="C275" s="145"/>
      <c r="D275" s="145"/>
      <c r="E275" s="145"/>
      <c r="F275" s="145"/>
      <c r="G275" s="145"/>
      <c r="H275" s="145"/>
      <c r="I275" s="145"/>
      <c r="J275" s="145"/>
      <c r="K275" s="34"/>
      <c r="L275" s="34"/>
      <c r="M275" s="146"/>
      <c r="N275" s="147"/>
      <c r="O275" s="148"/>
      <c r="P275" s="148"/>
      <c r="Q275" s="149"/>
      <c r="R275" s="149"/>
      <c r="S275" s="149"/>
      <c r="T275" s="149"/>
      <c r="U275" s="150"/>
      <c r="V275" s="150"/>
      <c r="W275" s="150"/>
      <c r="X275" s="145"/>
      <c r="Y275" s="148"/>
      <c r="Z275" s="34"/>
      <c r="AA275" s="55"/>
      <c r="AB275" s="34"/>
      <c r="AC275" s="12"/>
      <c r="AD275" s="145"/>
      <c r="AE275" s="145"/>
      <c r="AF275" s="145"/>
      <c r="AG275" s="145"/>
      <c r="AH275" s="145"/>
      <c r="AI275" s="145"/>
      <c r="AJ275" s="145"/>
      <c r="AK275" s="101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20"/>
      <c r="BF275" s="55"/>
      <c r="BG275" s="20"/>
      <c r="BH275" s="55"/>
      <c r="BI275" s="151"/>
      <c r="BJ275" s="20"/>
      <c r="BK275" s="55"/>
      <c r="BL275" s="20"/>
      <c r="BM275" s="55"/>
      <c r="BN275" s="20"/>
      <c r="BO275" s="55"/>
      <c r="BP275" s="20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4"/>
    </row>
    <row r="276">
      <c r="A276" s="144"/>
      <c r="B276" s="145"/>
      <c r="C276" s="145"/>
      <c r="D276" s="145"/>
      <c r="E276" s="145"/>
      <c r="F276" s="145"/>
      <c r="G276" s="145"/>
      <c r="H276" s="145"/>
      <c r="I276" s="145"/>
      <c r="J276" s="145"/>
      <c r="K276" s="34"/>
      <c r="L276" s="34"/>
      <c r="M276" s="146"/>
      <c r="N276" s="147"/>
      <c r="O276" s="148"/>
      <c r="P276" s="148"/>
      <c r="Q276" s="149"/>
      <c r="R276" s="149"/>
      <c r="S276" s="149"/>
      <c r="T276" s="149"/>
      <c r="U276" s="150"/>
      <c r="V276" s="150"/>
      <c r="W276" s="150"/>
      <c r="X276" s="145"/>
      <c r="Y276" s="148"/>
      <c r="Z276" s="34"/>
      <c r="AA276" s="55"/>
      <c r="AB276" s="34"/>
      <c r="AC276" s="12"/>
      <c r="AD276" s="145"/>
      <c r="AE276" s="145"/>
      <c r="AF276" s="145"/>
      <c r="AG276" s="145"/>
      <c r="AH276" s="145"/>
      <c r="AI276" s="145"/>
      <c r="AJ276" s="145"/>
      <c r="AK276" s="101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20"/>
      <c r="BF276" s="55"/>
      <c r="BG276" s="20"/>
      <c r="BH276" s="55"/>
      <c r="BI276" s="151"/>
      <c r="BJ276" s="20"/>
      <c r="BK276" s="55"/>
      <c r="BL276" s="20"/>
      <c r="BM276" s="55"/>
      <c r="BN276" s="20"/>
      <c r="BO276" s="55"/>
      <c r="BP276" s="20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4"/>
    </row>
    <row r="277">
      <c r="A277" s="144"/>
      <c r="B277" s="145"/>
      <c r="C277" s="145"/>
      <c r="D277" s="145"/>
      <c r="E277" s="145"/>
      <c r="F277" s="145"/>
      <c r="G277" s="145"/>
      <c r="H277" s="145"/>
      <c r="I277" s="145"/>
      <c r="J277" s="145"/>
      <c r="K277" s="34"/>
      <c r="L277" s="34"/>
      <c r="M277" s="146"/>
      <c r="N277" s="147"/>
      <c r="O277" s="148"/>
      <c r="P277" s="148"/>
      <c r="Q277" s="149"/>
      <c r="R277" s="149"/>
      <c r="S277" s="149"/>
      <c r="T277" s="149"/>
      <c r="U277" s="150"/>
      <c r="V277" s="150"/>
      <c r="W277" s="150"/>
      <c r="X277" s="145"/>
      <c r="Y277" s="148"/>
      <c r="Z277" s="34"/>
      <c r="AA277" s="55"/>
      <c r="AB277" s="34"/>
      <c r="AC277" s="12"/>
      <c r="AD277" s="145"/>
      <c r="AE277" s="145"/>
      <c r="AF277" s="145"/>
      <c r="AG277" s="145"/>
      <c r="AH277" s="145"/>
      <c r="AI277" s="145"/>
      <c r="AJ277" s="145"/>
      <c r="AK277" s="101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20"/>
      <c r="BF277" s="34"/>
      <c r="BG277" s="20"/>
      <c r="BH277" s="34"/>
      <c r="BI277" s="152"/>
      <c r="BJ277" s="20"/>
      <c r="BK277" s="34"/>
      <c r="BL277" s="20"/>
      <c r="BM277" s="34"/>
      <c r="BN277" s="20"/>
      <c r="BO277" s="34"/>
      <c r="BP277" s="20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153"/>
    </row>
    <row r="278">
      <c r="A278" s="144"/>
      <c r="B278" s="145"/>
      <c r="C278" s="145"/>
      <c r="D278" s="145"/>
      <c r="E278" s="145"/>
      <c r="F278" s="145"/>
      <c r="G278" s="145"/>
      <c r="H278" s="145"/>
      <c r="I278" s="145"/>
      <c r="J278" s="145"/>
      <c r="K278" s="34"/>
      <c r="L278" s="34"/>
      <c r="M278" s="146"/>
      <c r="N278" s="147"/>
      <c r="O278" s="148"/>
      <c r="P278" s="148"/>
      <c r="Q278" s="149"/>
      <c r="R278" s="149"/>
      <c r="S278" s="149"/>
      <c r="T278" s="149"/>
      <c r="U278" s="150"/>
      <c r="V278" s="150"/>
      <c r="W278" s="150"/>
      <c r="X278" s="145"/>
      <c r="Y278" s="148"/>
      <c r="Z278" s="34"/>
      <c r="AA278" s="34"/>
      <c r="AB278" s="34"/>
      <c r="AC278" s="12"/>
      <c r="AD278" s="145"/>
      <c r="AE278" s="145"/>
      <c r="AF278" s="145"/>
      <c r="AG278" s="145"/>
      <c r="AH278" s="145"/>
      <c r="AI278" s="145"/>
      <c r="AJ278" s="145"/>
      <c r="AK278" s="154"/>
      <c r="AL278" s="145"/>
      <c r="AM278" s="145"/>
      <c r="AN278" s="145"/>
      <c r="AO278" s="145"/>
      <c r="AP278" s="145"/>
      <c r="AQ278" s="145"/>
      <c r="AR278" s="145"/>
      <c r="AS278" s="145"/>
      <c r="AT278" s="145"/>
      <c r="AU278" s="145"/>
      <c r="AV278" s="145"/>
      <c r="AW278" s="145"/>
      <c r="AX278" s="145"/>
      <c r="AY278" s="145"/>
      <c r="AZ278" s="145"/>
      <c r="BA278" s="145"/>
      <c r="BB278" s="145"/>
      <c r="BC278" s="145"/>
      <c r="BD278" s="145"/>
      <c r="BE278" s="20"/>
      <c r="BF278" s="145"/>
      <c r="BG278" s="20"/>
      <c r="BH278" s="145"/>
      <c r="BI278" s="152"/>
      <c r="BJ278" s="20"/>
      <c r="BK278" s="145"/>
      <c r="BL278" s="20"/>
      <c r="BM278" s="145"/>
      <c r="BN278" s="20"/>
      <c r="BO278" s="145"/>
      <c r="BP278" s="20"/>
      <c r="BQ278" s="145"/>
      <c r="BR278" s="145"/>
      <c r="BS278" s="145"/>
      <c r="BT278" s="145"/>
      <c r="BU278" s="145"/>
      <c r="BV278" s="145"/>
      <c r="BW278" s="145"/>
      <c r="BX278" s="145"/>
      <c r="BY278" s="145"/>
      <c r="BZ278" s="145"/>
      <c r="CA278" s="153"/>
    </row>
    <row r="279">
      <c r="A279" s="144"/>
      <c r="B279" s="145"/>
      <c r="C279" s="145"/>
      <c r="D279" s="145"/>
      <c r="E279" s="145"/>
      <c r="F279" s="145"/>
      <c r="G279" s="145"/>
      <c r="H279" s="145"/>
      <c r="I279" s="145"/>
      <c r="J279" s="145"/>
      <c r="K279" s="34"/>
      <c r="L279" s="34"/>
      <c r="M279" s="146"/>
      <c r="N279" s="147"/>
      <c r="O279" s="148"/>
      <c r="P279" s="148"/>
      <c r="Q279" s="149"/>
      <c r="R279" s="149"/>
      <c r="S279" s="149"/>
      <c r="T279" s="149"/>
      <c r="U279" s="150"/>
      <c r="V279" s="150"/>
      <c r="W279" s="150"/>
      <c r="X279" s="145"/>
      <c r="Y279" s="148"/>
      <c r="Z279" s="34"/>
      <c r="AA279" s="145"/>
      <c r="AB279" s="34"/>
      <c r="AC279" s="12"/>
      <c r="AD279" s="145"/>
      <c r="AE279" s="145"/>
      <c r="AF279" s="145"/>
      <c r="AG279" s="145"/>
      <c r="AH279" s="145"/>
      <c r="AI279" s="145"/>
      <c r="AJ279" s="145"/>
      <c r="AK279" s="15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  <c r="AV279" s="145"/>
      <c r="AW279" s="145"/>
      <c r="AX279" s="145"/>
      <c r="AY279" s="145"/>
      <c r="AZ279" s="145"/>
      <c r="BA279" s="145"/>
      <c r="BB279" s="145"/>
      <c r="BC279" s="145"/>
      <c r="BD279" s="145"/>
      <c r="BE279" s="20"/>
      <c r="BF279" s="145"/>
      <c r="BG279" s="20"/>
      <c r="BH279" s="145"/>
      <c r="BI279" s="152"/>
      <c r="BJ279" s="20"/>
      <c r="BK279" s="145"/>
      <c r="BL279" s="20"/>
      <c r="BM279" s="145"/>
      <c r="BN279" s="20"/>
      <c r="BO279" s="145"/>
      <c r="BP279" s="20"/>
      <c r="BQ279" s="145"/>
      <c r="BR279" s="145"/>
      <c r="BS279" s="145"/>
      <c r="BT279" s="145"/>
      <c r="BU279" s="145"/>
      <c r="BV279" s="145"/>
      <c r="BW279" s="145"/>
      <c r="BX279" s="145"/>
      <c r="BY279" s="145"/>
      <c r="BZ279" s="145"/>
      <c r="CA279" s="153"/>
    </row>
    <row r="280">
      <c r="A280" s="144"/>
      <c r="B280" s="145"/>
      <c r="C280" s="145"/>
      <c r="D280" s="145"/>
      <c r="E280" s="145"/>
      <c r="F280" s="145"/>
      <c r="G280" s="145"/>
      <c r="H280" s="145"/>
      <c r="I280" s="145"/>
      <c r="J280" s="145"/>
      <c r="K280" s="34"/>
      <c r="L280" s="34"/>
      <c r="M280" s="146"/>
      <c r="N280" s="147"/>
      <c r="O280" s="148"/>
      <c r="P280" s="148"/>
      <c r="Q280" s="149"/>
      <c r="R280" s="149"/>
      <c r="S280" s="149"/>
      <c r="T280" s="149"/>
      <c r="U280" s="150"/>
      <c r="V280" s="150"/>
      <c r="W280" s="150"/>
      <c r="X280" s="145"/>
      <c r="Y280" s="148"/>
      <c r="Z280" s="34"/>
      <c r="AA280" s="145"/>
      <c r="AB280" s="34"/>
      <c r="AC280" s="12"/>
      <c r="AD280" s="145"/>
      <c r="AE280" s="145"/>
      <c r="AF280" s="145"/>
      <c r="AG280" s="145"/>
      <c r="AH280" s="145"/>
      <c r="AI280" s="145"/>
      <c r="AJ280" s="145"/>
      <c r="AK280" s="155"/>
      <c r="AL280" s="145"/>
      <c r="AM280" s="145"/>
      <c r="AN280" s="145"/>
      <c r="AO280" s="145"/>
      <c r="AP280" s="145"/>
      <c r="AQ280" s="145"/>
      <c r="AR280" s="145"/>
      <c r="AS280" s="145"/>
      <c r="AT280" s="145"/>
      <c r="AU280" s="145"/>
      <c r="AV280" s="145"/>
      <c r="AW280" s="145"/>
      <c r="AX280" s="145"/>
      <c r="AY280" s="145"/>
      <c r="AZ280" s="145"/>
      <c r="BA280" s="145"/>
      <c r="BB280" s="145"/>
      <c r="BC280" s="145"/>
      <c r="BD280" s="145"/>
      <c r="BE280" s="20"/>
      <c r="BF280" s="145"/>
      <c r="BG280" s="20"/>
      <c r="BH280" s="145"/>
      <c r="BI280" s="152"/>
      <c r="BJ280" s="20"/>
      <c r="BK280" s="145"/>
      <c r="BL280" s="20"/>
      <c r="BM280" s="145"/>
      <c r="BN280" s="20"/>
      <c r="BO280" s="145"/>
      <c r="BP280" s="20"/>
      <c r="BQ280" s="145"/>
      <c r="BR280" s="145"/>
      <c r="BS280" s="145"/>
      <c r="BT280" s="145"/>
      <c r="BU280" s="145"/>
      <c r="BV280" s="145"/>
      <c r="BW280" s="145"/>
      <c r="BX280" s="145"/>
      <c r="BY280" s="145"/>
      <c r="BZ280" s="145"/>
      <c r="CA280" s="153"/>
    </row>
    <row r="281">
      <c r="A281" s="144"/>
      <c r="B281" s="145"/>
      <c r="C281" s="145"/>
      <c r="D281" s="145"/>
      <c r="E281" s="145"/>
      <c r="F281" s="145"/>
      <c r="G281" s="145"/>
      <c r="H281" s="145"/>
      <c r="I281" s="145"/>
      <c r="J281" s="145"/>
      <c r="K281" s="34"/>
      <c r="L281" s="34"/>
      <c r="M281" s="146"/>
      <c r="N281" s="147"/>
      <c r="O281" s="148"/>
      <c r="P281" s="148"/>
      <c r="Q281" s="149"/>
      <c r="R281" s="149"/>
      <c r="S281" s="149"/>
      <c r="T281" s="149"/>
      <c r="U281" s="150"/>
      <c r="V281" s="150"/>
      <c r="W281" s="150"/>
      <c r="X281" s="145"/>
      <c r="Y281" s="148"/>
      <c r="Z281" s="34"/>
      <c r="AA281" s="145"/>
      <c r="AB281" s="34"/>
      <c r="AC281" s="12"/>
      <c r="AD281" s="145"/>
      <c r="AE281" s="145"/>
      <c r="AF281" s="145"/>
      <c r="AG281" s="145"/>
      <c r="AH281" s="145"/>
      <c r="AI281" s="145"/>
      <c r="AJ281" s="145"/>
      <c r="AK281" s="155"/>
      <c r="AL281" s="145"/>
      <c r="AM281" s="145"/>
      <c r="AN281" s="145"/>
      <c r="AO281" s="145"/>
      <c r="AP281" s="145"/>
      <c r="AQ281" s="145"/>
      <c r="AR281" s="145"/>
      <c r="AS281" s="145"/>
      <c r="AT281" s="145"/>
      <c r="AU281" s="145"/>
      <c r="AV281" s="145"/>
      <c r="AW281" s="145"/>
      <c r="AX281" s="145"/>
      <c r="AY281" s="145"/>
      <c r="AZ281" s="145"/>
      <c r="BA281" s="145"/>
      <c r="BB281" s="145"/>
      <c r="BC281" s="145"/>
      <c r="BD281" s="145"/>
      <c r="BE281" s="20"/>
      <c r="BF281" s="145"/>
      <c r="BG281" s="20"/>
      <c r="BH281" s="145"/>
      <c r="BI281" s="152"/>
      <c r="BJ281" s="20"/>
      <c r="BK281" s="145"/>
      <c r="BL281" s="20"/>
      <c r="BM281" s="145"/>
      <c r="BN281" s="20"/>
      <c r="BO281" s="145"/>
      <c r="BP281" s="20"/>
      <c r="BQ281" s="145"/>
      <c r="BR281" s="145"/>
      <c r="BS281" s="145"/>
      <c r="BT281" s="145"/>
      <c r="BU281" s="145"/>
      <c r="BV281" s="145"/>
      <c r="BW281" s="145"/>
      <c r="BX281" s="145"/>
      <c r="BY281" s="145"/>
      <c r="BZ281" s="145"/>
      <c r="CA281" s="153"/>
    </row>
    <row r="282">
      <c r="A282" s="144"/>
      <c r="B282" s="145"/>
      <c r="C282" s="145"/>
      <c r="D282" s="145"/>
      <c r="E282" s="145"/>
      <c r="F282" s="145"/>
      <c r="G282" s="145"/>
      <c r="H282" s="145"/>
      <c r="I282" s="145"/>
      <c r="J282" s="145"/>
      <c r="K282" s="34"/>
      <c r="L282" s="34"/>
      <c r="M282" s="146"/>
      <c r="N282" s="147"/>
      <c r="O282" s="148"/>
      <c r="P282" s="148"/>
      <c r="Q282" s="149"/>
      <c r="R282" s="149"/>
      <c r="S282" s="149"/>
      <c r="T282" s="149"/>
      <c r="U282" s="150"/>
      <c r="V282" s="150"/>
      <c r="W282" s="150"/>
      <c r="X282" s="145"/>
      <c r="Y282" s="148"/>
      <c r="Z282" s="34"/>
      <c r="AA282" s="145"/>
      <c r="AB282" s="34"/>
      <c r="AC282" s="12"/>
      <c r="AD282" s="145"/>
      <c r="AE282" s="145"/>
      <c r="AF282" s="145"/>
      <c r="AG282" s="145"/>
      <c r="AH282" s="145"/>
      <c r="AI282" s="145"/>
      <c r="AJ282" s="145"/>
      <c r="AK282" s="155"/>
      <c r="AL282" s="145"/>
      <c r="AM282" s="145"/>
      <c r="AN282" s="145"/>
      <c r="AO282" s="145"/>
      <c r="AP282" s="145"/>
      <c r="AQ282" s="145"/>
      <c r="AR282" s="145"/>
      <c r="AS282" s="145"/>
      <c r="AT282" s="145"/>
      <c r="AU282" s="145"/>
      <c r="AV282" s="145"/>
      <c r="AW282" s="145"/>
      <c r="AX282" s="145"/>
      <c r="AY282" s="145"/>
      <c r="AZ282" s="145"/>
      <c r="BA282" s="145"/>
      <c r="BB282" s="145"/>
      <c r="BC282" s="145"/>
      <c r="BD282" s="145"/>
      <c r="BE282" s="20"/>
      <c r="BF282" s="145"/>
      <c r="BG282" s="20"/>
      <c r="BH282" s="145"/>
      <c r="BI282" s="152"/>
      <c r="BJ282" s="20"/>
      <c r="BK282" s="145"/>
      <c r="BL282" s="20"/>
      <c r="BM282" s="145"/>
      <c r="BN282" s="20"/>
      <c r="BO282" s="145"/>
      <c r="BP282" s="20"/>
      <c r="BQ282" s="145"/>
      <c r="BR282" s="145"/>
      <c r="BS282" s="145"/>
      <c r="BT282" s="145"/>
      <c r="BU282" s="145"/>
      <c r="BV282" s="145"/>
      <c r="BW282" s="145"/>
      <c r="BX282" s="145"/>
      <c r="BY282" s="145"/>
      <c r="BZ282" s="145"/>
      <c r="CA282" s="153"/>
    </row>
    <row r="283">
      <c r="A283" s="144"/>
      <c r="B283" s="145"/>
      <c r="C283" s="145"/>
      <c r="D283" s="145"/>
      <c r="E283" s="145"/>
      <c r="F283" s="145"/>
      <c r="G283" s="145"/>
      <c r="H283" s="145"/>
      <c r="I283" s="145"/>
      <c r="J283" s="145"/>
      <c r="K283" s="34"/>
      <c r="L283" s="34"/>
      <c r="M283" s="146"/>
      <c r="N283" s="147"/>
      <c r="O283" s="148"/>
      <c r="P283" s="148"/>
      <c r="Q283" s="149"/>
      <c r="R283" s="149"/>
      <c r="S283" s="149"/>
      <c r="T283" s="149"/>
      <c r="U283" s="150"/>
      <c r="V283" s="150"/>
      <c r="W283" s="150"/>
      <c r="X283" s="145"/>
      <c r="Y283" s="148"/>
      <c r="Z283" s="34"/>
      <c r="AA283" s="145"/>
      <c r="AB283" s="34"/>
      <c r="AC283" s="12"/>
      <c r="AD283" s="145"/>
      <c r="AE283" s="145"/>
      <c r="AF283" s="145"/>
      <c r="AG283" s="145"/>
      <c r="AH283" s="145"/>
      <c r="AI283" s="145"/>
      <c r="AJ283" s="145"/>
      <c r="AK283" s="155"/>
      <c r="AL283" s="145"/>
      <c r="AM283" s="145"/>
      <c r="AN283" s="145"/>
      <c r="AO283" s="145"/>
      <c r="AP283" s="145"/>
      <c r="AQ283" s="145"/>
      <c r="AR283" s="145"/>
      <c r="AS283" s="145"/>
      <c r="AT283" s="145"/>
      <c r="AU283" s="145"/>
      <c r="AV283" s="145"/>
      <c r="AW283" s="145"/>
      <c r="AX283" s="145"/>
      <c r="AY283" s="145"/>
      <c r="AZ283" s="145"/>
      <c r="BA283" s="145"/>
      <c r="BB283" s="145"/>
      <c r="BC283" s="145"/>
      <c r="BD283" s="145"/>
      <c r="BE283" s="20"/>
      <c r="BF283" s="145"/>
      <c r="BG283" s="20"/>
      <c r="BH283" s="145"/>
      <c r="BI283" s="152"/>
      <c r="BJ283" s="20"/>
      <c r="BK283" s="145"/>
      <c r="BL283" s="20"/>
      <c r="BM283" s="145"/>
      <c r="BN283" s="20"/>
      <c r="BO283" s="145"/>
      <c r="BP283" s="20"/>
      <c r="BQ283" s="145"/>
      <c r="BR283" s="145"/>
      <c r="BS283" s="145"/>
      <c r="BT283" s="145"/>
      <c r="BU283" s="145"/>
      <c r="BV283" s="145"/>
      <c r="BW283" s="145"/>
      <c r="BX283" s="145"/>
      <c r="BY283" s="145"/>
      <c r="BZ283" s="145"/>
      <c r="CA283" s="153"/>
    </row>
    <row r="284">
      <c r="A284" s="144"/>
      <c r="B284" s="145"/>
      <c r="C284" s="145"/>
      <c r="D284" s="145"/>
      <c r="E284" s="145"/>
      <c r="F284" s="145"/>
      <c r="G284" s="145"/>
      <c r="H284" s="145"/>
      <c r="I284" s="145"/>
      <c r="J284" s="145"/>
      <c r="K284" s="34"/>
      <c r="L284" s="34"/>
      <c r="M284" s="146"/>
      <c r="N284" s="147"/>
      <c r="O284" s="148"/>
      <c r="P284" s="148"/>
      <c r="Q284" s="149"/>
      <c r="R284" s="149"/>
      <c r="S284" s="149"/>
      <c r="T284" s="149"/>
      <c r="U284" s="150"/>
      <c r="V284" s="150"/>
      <c r="W284" s="150"/>
      <c r="X284" s="145"/>
      <c r="Y284" s="148"/>
      <c r="Z284" s="34"/>
      <c r="AA284" s="145"/>
      <c r="AB284" s="34"/>
      <c r="AC284" s="12"/>
      <c r="AD284" s="145"/>
      <c r="AE284" s="145"/>
      <c r="AF284" s="145"/>
      <c r="AG284" s="145"/>
      <c r="AH284" s="145"/>
      <c r="AI284" s="145"/>
      <c r="AJ284" s="145"/>
      <c r="AK284" s="155"/>
      <c r="AL284" s="145"/>
      <c r="AM284" s="145"/>
      <c r="AN284" s="145"/>
      <c r="AO284" s="145"/>
      <c r="AP284" s="145"/>
      <c r="AQ284" s="145"/>
      <c r="AR284" s="145"/>
      <c r="AS284" s="145"/>
      <c r="AT284" s="145"/>
      <c r="AU284" s="145"/>
      <c r="AV284" s="145"/>
      <c r="AW284" s="145"/>
      <c r="AX284" s="145"/>
      <c r="AY284" s="145"/>
      <c r="AZ284" s="145"/>
      <c r="BA284" s="145"/>
      <c r="BB284" s="145"/>
      <c r="BC284" s="145"/>
      <c r="BD284" s="145"/>
      <c r="BE284" s="20"/>
      <c r="BF284" s="145"/>
      <c r="BG284" s="20"/>
      <c r="BH284" s="145"/>
      <c r="BI284" s="152"/>
      <c r="BJ284" s="20"/>
      <c r="BK284" s="145"/>
      <c r="BL284" s="20"/>
      <c r="BM284" s="145"/>
      <c r="BN284" s="20"/>
      <c r="BO284" s="145"/>
      <c r="BP284" s="20"/>
      <c r="BQ284" s="145"/>
      <c r="BR284" s="145"/>
      <c r="BS284" s="145"/>
      <c r="BT284" s="145"/>
      <c r="BU284" s="145"/>
      <c r="BV284" s="145"/>
      <c r="BW284" s="145"/>
      <c r="BX284" s="145"/>
      <c r="BY284" s="145"/>
      <c r="BZ284" s="145"/>
      <c r="CA284" s="153"/>
    </row>
    <row r="285">
      <c r="A285" s="144"/>
      <c r="B285" s="145"/>
      <c r="C285" s="145"/>
      <c r="D285" s="145"/>
      <c r="E285" s="145"/>
      <c r="F285" s="145"/>
      <c r="G285" s="145"/>
      <c r="H285" s="145"/>
      <c r="I285" s="145"/>
      <c r="J285" s="145"/>
      <c r="K285" s="34"/>
      <c r="L285" s="34"/>
      <c r="M285" s="146"/>
      <c r="N285" s="147"/>
      <c r="O285" s="148"/>
      <c r="P285" s="148"/>
      <c r="Q285" s="149"/>
      <c r="R285" s="149"/>
      <c r="S285" s="149"/>
      <c r="T285" s="149"/>
      <c r="U285" s="150"/>
      <c r="V285" s="150"/>
      <c r="W285" s="150"/>
      <c r="X285" s="145"/>
      <c r="Y285" s="148"/>
      <c r="Z285" s="34"/>
      <c r="AA285" s="145"/>
      <c r="AB285" s="34"/>
      <c r="AC285" s="12"/>
      <c r="AD285" s="145"/>
      <c r="AE285" s="145"/>
      <c r="AF285" s="145"/>
      <c r="AG285" s="145"/>
      <c r="AH285" s="145"/>
      <c r="AI285" s="145"/>
      <c r="AJ285" s="145"/>
      <c r="AK285" s="155"/>
      <c r="AL285" s="145"/>
      <c r="AM285" s="145"/>
      <c r="AN285" s="145"/>
      <c r="AO285" s="145"/>
      <c r="AP285" s="145"/>
      <c r="AQ285" s="145"/>
      <c r="AR285" s="145"/>
      <c r="AS285" s="145"/>
      <c r="AT285" s="145"/>
      <c r="AU285" s="145"/>
      <c r="AV285" s="145"/>
      <c r="AW285" s="145"/>
      <c r="AX285" s="145"/>
      <c r="AY285" s="145"/>
      <c r="AZ285" s="145"/>
      <c r="BA285" s="145"/>
      <c r="BB285" s="145"/>
      <c r="BC285" s="145"/>
      <c r="BD285" s="145"/>
      <c r="BE285" s="20"/>
      <c r="BF285" s="145"/>
      <c r="BG285" s="20"/>
      <c r="BH285" s="145"/>
      <c r="BI285" s="152"/>
      <c r="BJ285" s="20"/>
      <c r="BK285" s="145"/>
      <c r="BL285" s="20"/>
      <c r="BM285" s="145"/>
      <c r="BN285" s="20"/>
      <c r="BO285" s="145"/>
      <c r="BP285" s="20"/>
      <c r="BQ285" s="145"/>
      <c r="BR285" s="145"/>
      <c r="BS285" s="145"/>
      <c r="BT285" s="145"/>
      <c r="BU285" s="145"/>
      <c r="BV285" s="145"/>
      <c r="BW285" s="145"/>
      <c r="BX285" s="145"/>
      <c r="BY285" s="145"/>
      <c r="BZ285" s="145"/>
      <c r="CA285" s="153"/>
    </row>
    <row r="286">
      <c r="A286" s="144"/>
      <c r="B286" s="145"/>
      <c r="C286" s="145"/>
      <c r="D286" s="145"/>
      <c r="E286" s="145"/>
      <c r="F286" s="145"/>
      <c r="G286" s="145"/>
      <c r="H286" s="145"/>
      <c r="I286" s="145"/>
      <c r="J286" s="145"/>
      <c r="K286" s="34"/>
      <c r="L286" s="34"/>
      <c r="M286" s="146"/>
      <c r="N286" s="147"/>
      <c r="O286" s="148"/>
      <c r="P286" s="148"/>
      <c r="Q286" s="149"/>
      <c r="R286" s="149"/>
      <c r="S286" s="149"/>
      <c r="T286" s="149"/>
      <c r="U286" s="150"/>
      <c r="V286" s="150"/>
      <c r="W286" s="150"/>
      <c r="X286" s="145"/>
      <c r="Y286" s="148"/>
      <c r="Z286" s="34"/>
      <c r="AA286" s="145"/>
      <c r="AB286" s="34"/>
      <c r="AC286" s="12"/>
      <c r="AD286" s="145"/>
      <c r="AE286" s="145"/>
      <c r="AF286" s="145"/>
      <c r="AG286" s="145"/>
      <c r="AH286" s="145"/>
      <c r="AI286" s="145"/>
      <c r="AJ286" s="145"/>
      <c r="AK286" s="155"/>
      <c r="AL286" s="145"/>
      <c r="AM286" s="145"/>
      <c r="AN286" s="145"/>
      <c r="AO286" s="145"/>
      <c r="AP286" s="145"/>
      <c r="AQ286" s="145"/>
      <c r="AR286" s="145"/>
      <c r="AS286" s="145"/>
      <c r="AT286" s="145"/>
      <c r="AU286" s="145"/>
      <c r="AV286" s="145"/>
      <c r="AW286" s="145"/>
      <c r="AX286" s="145"/>
      <c r="AY286" s="145"/>
      <c r="AZ286" s="145"/>
      <c r="BA286" s="145"/>
      <c r="BB286" s="145"/>
      <c r="BC286" s="145"/>
      <c r="BD286" s="145"/>
      <c r="BE286" s="20"/>
      <c r="BF286" s="145"/>
      <c r="BG286" s="20"/>
      <c r="BH286" s="145"/>
      <c r="BI286" s="152"/>
      <c r="BJ286" s="20"/>
      <c r="BK286" s="145"/>
      <c r="BL286" s="20"/>
      <c r="BM286" s="145"/>
      <c r="BN286" s="20"/>
      <c r="BO286" s="145"/>
      <c r="BP286" s="20"/>
      <c r="BQ286" s="145"/>
      <c r="BR286" s="145"/>
      <c r="BS286" s="145"/>
      <c r="BT286" s="145"/>
      <c r="BU286" s="145"/>
      <c r="BV286" s="145"/>
      <c r="BW286" s="145"/>
      <c r="BX286" s="145"/>
      <c r="BY286" s="145"/>
      <c r="BZ286" s="145"/>
      <c r="CA286" s="153"/>
    </row>
    <row r="287">
      <c r="A287" s="144"/>
      <c r="B287" s="145"/>
      <c r="C287" s="145"/>
      <c r="D287" s="145"/>
      <c r="E287" s="145"/>
      <c r="F287" s="145"/>
      <c r="G287" s="145"/>
      <c r="H287" s="145"/>
      <c r="I287" s="145"/>
      <c r="J287" s="145"/>
      <c r="K287" s="34"/>
      <c r="L287" s="34"/>
      <c r="M287" s="146"/>
      <c r="N287" s="147"/>
      <c r="O287" s="148"/>
      <c r="P287" s="148"/>
      <c r="Q287" s="149"/>
      <c r="R287" s="149"/>
      <c r="S287" s="149"/>
      <c r="T287" s="149"/>
      <c r="U287" s="150"/>
      <c r="V287" s="150"/>
      <c r="W287" s="150"/>
      <c r="X287" s="145"/>
      <c r="Y287" s="148"/>
      <c r="Z287" s="34"/>
      <c r="AA287" s="145"/>
      <c r="AB287" s="34"/>
      <c r="AC287" s="12"/>
      <c r="AD287" s="145"/>
      <c r="AE287" s="145"/>
      <c r="AF287" s="145"/>
      <c r="AG287" s="145"/>
      <c r="AH287" s="145"/>
      <c r="AI287" s="145"/>
      <c r="AJ287" s="145"/>
      <c r="AK287" s="15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20"/>
      <c r="BF287" s="65"/>
      <c r="BG287" s="20"/>
      <c r="BH287" s="65"/>
      <c r="BI287" s="156"/>
      <c r="BJ287" s="20"/>
      <c r="BK287" s="65"/>
      <c r="BL287" s="20"/>
      <c r="BM287" s="65"/>
      <c r="BN287" s="20"/>
      <c r="BO287" s="65"/>
      <c r="BP287" s="20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157"/>
    </row>
  </sheetData>
  <autoFilter ref="$A$1:$BX$287">
    <sortState ref="A1:BX287">
      <sortCondition ref="A1:A287"/>
      <sortCondition ref="G1:G287"/>
      <sortCondition ref="H1:H287"/>
      <sortCondition ref="C1:C287"/>
      <sortCondition ref="W1:W287"/>
      <sortCondition ref="M1:M287"/>
    </sortState>
  </autoFilter>
  <conditionalFormatting sqref="W1:W287">
    <cfRule type="colorScale" priority="1">
      <colorScale>
        <cfvo type="formula" val="-3.7448"/>
        <cfvo type="formula" val="0"/>
        <cfvo type="formula" val="2.1234"/>
        <color rgb="FFF1C232"/>
        <color rgb="FFF8E199"/>
        <color rgb="FF6AA84F"/>
      </colorScale>
    </cfRule>
  </conditionalFormatting>
  <conditionalFormatting sqref="AF1:AF288 AI1:AI288">
    <cfRule type="colorScale" priority="2">
      <colorScale>
        <cfvo type="formula" val="-5.092"/>
        <cfvo type="formula" val="0"/>
        <cfvo type="formula" val="38.4252"/>
        <color rgb="FF6AA84F"/>
        <color rgb="FFFFF2CC"/>
        <color rgb="FFFF9900"/>
      </colorScale>
    </cfRule>
  </conditionalFormatting>
  <conditionalFormatting sqref="AA1:AA288">
    <cfRule type="cellIs" dxfId="0" priority="3" operator="equal">
      <formula>"hidden"</formula>
    </cfRule>
  </conditionalFormatting>
  <hyperlinks>
    <hyperlink r:id="rId1" ref="I2"/>
    <hyperlink r:id="rId2" ref="I3"/>
    <hyperlink r:id="rId3" ref="I4"/>
    <hyperlink r:id="rId4" ref="I5"/>
    <hyperlink r:id="rId5" ref="I7"/>
    <hyperlink r:id="rId6" ref="I8"/>
    <hyperlink r:id="rId7" ref="I13"/>
    <hyperlink r:id="rId8" ref="I14"/>
    <hyperlink r:id="rId9" ref="I15"/>
    <hyperlink r:id="rId10" ref="I16"/>
    <hyperlink r:id="rId11" ref="I17"/>
    <hyperlink r:id="rId12" ref="I18"/>
    <hyperlink r:id="rId13" ref="I19"/>
    <hyperlink r:id="rId14" ref="I20"/>
    <hyperlink r:id="rId15" ref="I21"/>
    <hyperlink r:id="rId16" ref="I22"/>
    <hyperlink r:id="rId17" ref="I23"/>
    <hyperlink r:id="rId18" ref="I24"/>
    <hyperlink r:id="rId19" ref="I25"/>
    <hyperlink r:id="rId20" ref="I26"/>
    <hyperlink r:id="rId21" ref="I27"/>
    <hyperlink r:id="rId22" ref="I28"/>
    <hyperlink r:id="rId23" ref="I29"/>
    <hyperlink r:id="rId24" ref="I30"/>
    <hyperlink r:id="rId25" ref="I31"/>
    <hyperlink r:id="rId26" ref="I32"/>
    <hyperlink r:id="rId27" ref="I33"/>
    <hyperlink r:id="rId28" ref="I34"/>
    <hyperlink r:id="rId29" ref="I35"/>
    <hyperlink r:id="rId30" ref="I36"/>
    <hyperlink r:id="rId31" ref="I37"/>
    <hyperlink r:id="rId32" ref="I38"/>
    <hyperlink r:id="rId33" ref="I39"/>
    <hyperlink r:id="rId34" ref="I40"/>
    <hyperlink r:id="rId35" ref="I41"/>
    <hyperlink r:id="rId36" ref="I42"/>
    <hyperlink r:id="rId37" ref="I43"/>
    <hyperlink r:id="rId38" ref="I44"/>
    <hyperlink r:id="rId39" ref="I45"/>
    <hyperlink r:id="rId40" ref="I46"/>
    <hyperlink r:id="rId41" ref="I47"/>
    <hyperlink r:id="rId42" ref="I49"/>
    <hyperlink r:id="rId43" ref="I50"/>
    <hyperlink r:id="rId44" ref="I52"/>
    <hyperlink r:id="rId45" ref="I53"/>
    <hyperlink r:id="rId46" ref="I54"/>
    <hyperlink r:id="rId47" ref="I55"/>
    <hyperlink r:id="rId48" ref="I60"/>
    <hyperlink r:id="rId49" ref="I61"/>
    <hyperlink r:id="rId50" ref="I62"/>
    <hyperlink r:id="rId51" ref="I63"/>
    <hyperlink r:id="rId52" ref="I64"/>
    <hyperlink r:id="rId53" ref="I66"/>
    <hyperlink r:id="rId54" ref="I67"/>
    <hyperlink r:id="rId55" ref="I70"/>
    <hyperlink r:id="rId56" ref="I71"/>
    <hyperlink r:id="rId57" ref="I72"/>
    <hyperlink r:id="rId58" ref="I73"/>
    <hyperlink r:id="rId59" ref="I74"/>
    <hyperlink r:id="rId60" location="angebot" ref="I75"/>
    <hyperlink r:id="rId61" location="angebot" ref="I76"/>
    <hyperlink r:id="rId62" ref="I77"/>
    <hyperlink r:id="rId63" ref="I78"/>
    <hyperlink r:id="rId64" ref="I79"/>
    <hyperlink r:id="rId65" ref="I80"/>
    <hyperlink r:id="rId66" ref="I81"/>
    <hyperlink r:id="rId67" ref="I82"/>
    <hyperlink r:id="rId68" ref="I83"/>
    <hyperlink r:id="rId69" ref="I84"/>
    <hyperlink r:id="rId70" ref="I85"/>
    <hyperlink r:id="rId71" ref="I86"/>
    <hyperlink r:id="rId72" ref="I87"/>
    <hyperlink r:id="rId73" ref="I88"/>
    <hyperlink r:id="rId74" ref="I89"/>
    <hyperlink r:id="rId75" ref="I90"/>
    <hyperlink r:id="rId76" ref="I92"/>
    <hyperlink r:id="rId77" ref="I93"/>
    <hyperlink r:id="rId78" ref="I94"/>
    <hyperlink r:id="rId79" ref="I96"/>
    <hyperlink r:id="rId80" ref="I97"/>
    <hyperlink r:id="rId81" ref="I98"/>
    <hyperlink r:id="rId82" ref="I100"/>
    <hyperlink r:id="rId83" ref="I101"/>
    <hyperlink r:id="rId84" ref="I102"/>
    <hyperlink r:id="rId85" ref="I103"/>
    <hyperlink r:id="rId86" ref="I104"/>
    <hyperlink r:id="rId87" ref="I105"/>
    <hyperlink r:id="rId88" ref="F107"/>
    <hyperlink r:id="rId89" ref="I107"/>
    <hyperlink r:id="rId90" ref="I108"/>
    <hyperlink r:id="rId91" ref="I109"/>
    <hyperlink r:id="rId92" ref="I110"/>
    <hyperlink r:id="rId93" ref="I111"/>
    <hyperlink r:id="rId94" ref="I112"/>
    <hyperlink r:id="rId95" ref="I113"/>
    <hyperlink r:id="rId96" ref="I114"/>
    <hyperlink r:id="rId97" ref="I115"/>
    <hyperlink r:id="rId98" ref="I116"/>
    <hyperlink r:id="rId99" ref="I117"/>
    <hyperlink r:id="rId100" ref="I118"/>
    <hyperlink r:id="rId101" ref="I119"/>
    <hyperlink r:id="rId102" ref="I120"/>
    <hyperlink r:id="rId103" ref="I121"/>
    <hyperlink r:id="rId104" ref="I122"/>
    <hyperlink r:id="rId105" ref="I123"/>
    <hyperlink r:id="rId106" ref="I124"/>
    <hyperlink r:id="rId107" ref="I125"/>
    <hyperlink r:id="rId108" ref="I126"/>
    <hyperlink r:id="rId109" ref="I127"/>
    <hyperlink r:id="rId110" ref="I130"/>
    <hyperlink r:id="rId111" ref="I131"/>
    <hyperlink r:id="rId112" ref="I132"/>
    <hyperlink r:id="rId113" ref="I133"/>
    <hyperlink r:id="rId114" ref="I134"/>
    <hyperlink r:id="rId115" ref="I135"/>
    <hyperlink r:id="rId116" ref="I136"/>
    <hyperlink r:id="rId117" ref="I138"/>
    <hyperlink r:id="rId118" ref="I140"/>
    <hyperlink r:id="rId119" ref="I141"/>
    <hyperlink r:id="rId120" ref="I142"/>
    <hyperlink r:id="rId121" ref="I143"/>
    <hyperlink r:id="rId122" ref="I144"/>
    <hyperlink r:id="rId123" ref="I145"/>
    <hyperlink r:id="rId124" ref="I146"/>
    <hyperlink r:id="rId125" ref="I148"/>
    <hyperlink r:id="rId126" ref="I149"/>
    <hyperlink r:id="rId127" ref="I150"/>
    <hyperlink r:id="rId128" ref="I151"/>
    <hyperlink r:id="rId129" ref="I152"/>
    <hyperlink r:id="rId130" ref="I153"/>
    <hyperlink r:id="rId131" ref="I160"/>
    <hyperlink r:id="rId132" ref="I161"/>
    <hyperlink r:id="rId133" ref="I162"/>
    <hyperlink r:id="rId134" ref="I163"/>
    <hyperlink r:id="rId135" ref="I164"/>
    <hyperlink r:id="rId136" ref="I165"/>
    <hyperlink r:id="rId137" ref="I167"/>
    <hyperlink r:id="rId138" ref="I168"/>
    <hyperlink r:id="rId139" ref="I170"/>
    <hyperlink r:id="rId140" ref="I171"/>
    <hyperlink r:id="rId141" ref="I172"/>
    <hyperlink r:id="rId142" ref="I173"/>
    <hyperlink r:id="rId143" ref="I174"/>
    <hyperlink r:id="rId144" ref="I175"/>
    <hyperlink r:id="rId145" ref="I176"/>
    <hyperlink r:id="rId146" ref="I177"/>
    <hyperlink r:id="rId147" ref="I178"/>
    <hyperlink r:id="rId148" ref="I179"/>
    <hyperlink r:id="rId149" ref="I180"/>
    <hyperlink r:id="rId150" ref="I181"/>
    <hyperlink r:id="rId151" ref="I182"/>
    <hyperlink r:id="rId152" ref="I183"/>
    <hyperlink r:id="rId153" ref="I184"/>
    <hyperlink r:id="rId154" ref="I185"/>
    <hyperlink r:id="rId155" ref="I186"/>
    <hyperlink r:id="rId156" ref="I187"/>
    <hyperlink r:id="rId157" ref="I188"/>
    <hyperlink r:id="rId158" ref="I189"/>
    <hyperlink r:id="rId159" ref="I190"/>
    <hyperlink r:id="rId160" ref="I191"/>
    <hyperlink r:id="rId161" ref="I192"/>
    <hyperlink r:id="rId162" ref="I193"/>
    <hyperlink r:id="rId163" ref="I194"/>
    <hyperlink r:id="rId164" ref="I195"/>
    <hyperlink r:id="rId165" ref="I196"/>
    <hyperlink r:id="rId166" ref="I197"/>
    <hyperlink r:id="rId167" ref="I198"/>
    <hyperlink r:id="rId168" ref="I199"/>
    <hyperlink r:id="rId169" ref="I200"/>
    <hyperlink r:id="rId170" ref="I203"/>
    <hyperlink r:id="rId171" ref="I204"/>
    <hyperlink r:id="rId172" ref="I205"/>
    <hyperlink r:id="rId173" ref="I207"/>
    <hyperlink r:id="rId174" ref="I208"/>
    <hyperlink r:id="rId175" ref="I209"/>
    <hyperlink r:id="rId176" ref="I210"/>
    <hyperlink r:id="rId177" ref="I211"/>
    <hyperlink r:id="rId178" ref="I212"/>
    <hyperlink r:id="rId179" ref="I215"/>
    <hyperlink r:id="rId180" ref="I216"/>
    <hyperlink r:id="rId181" ref="I217"/>
    <hyperlink r:id="rId182" ref="I218"/>
    <hyperlink r:id="rId183" ref="I220"/>
    <hyperlink r:id="rId184" ref="C223"/>
    <hyperlink r:id="rId185" ref="F223"/>
    <hyperlink r:id="rId186" ref="I223"/>
    <hyperlink r:id="rId187" ref="I225"/>
    <hyperlink r:id="rId188" ref="I226"/>
    <hyperlink r:id="rId189" ref="I230"/>
    <hyperlink r:id="rId190" ref="I231"/>
    <hyperlink r:id="rId191" ref="I232"/>
    <hyperlink r:id="rId192" ref="I233"/>
    <hyperlink r:id="rId193" ref="I234"/>
    <hyperlink r:id="rId194" ref="I235"/>
    <hyperlink r:id="rId195" ref="I236"/>
    <hyperlink r:id="rId196" ref="I237"/>
    <hyperlink r:id="rId197" ref="I238"/>
    <hyperlink r:id="rId198" ref="I239"/>
    <hyperlink r:id="rId199" ref="I240"/>
    <hyperlink r:id="rId200" ref="I241"/>
    <hyperlink r:id="rId201" ref="I242"/>
    <hyperlink r:id="rId202" ref="I243"/>
    <hyperlink r:id="rId203" ref="I244"/>
    <hyperlink r:id="rId204" ref="I245"/>
    <hyperlink r:id="rId205" ref="I252"/>
    <hyperlink r:id="rId206" ref="I253"/>
    <hyperlink r:id="rId207" ref="I254"/>
    <hyperlink r:id="rId208" ref="I256"/>
    <hyperlink r:id="rId209" ref="I257"/>
    <hyperlink r:id="rId210" ref="I259"/>
    <hyperlink r:id="rId211" ref="I261"/>
    <hyperlink r:id="rId212" ref="I262"/>
    <hyperlink r:id="rId213" ref="I263"/>
    <hyperlink r:id="rId214" ref="I264"/>
    <hyperlink r:id="rId215" ref="I265"/>
    <hyperlink r:id="rId216" ref="I266"/>
    <hyperlink r:id="rId217" ref="I269"/>
  </hyperlinks>
  <drawing r:id="rId2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2" max="2" width="29.57"/>
    <col customWidth="1" min="3" max="3" width="16.14"/>
    <col customWidth="1" min="4" max="4" width="24.0"/>
    <col customWidth="1" min="5" max="5" width="16.14"/>
    <col customWidth="1" min="6" max="6" width="23.0"/>
    <col customWidth="1" min="7" max="7" width="38.57"/>
    <col customWidth="1" min="8" max="8" width="25.29"/>
    <col customWidth="1" min="23" max="23" width="21.43"/>
  </cols>
  <sheetData>
    <row r="1">
      <c r="A1" s="161" t="str">
        <f>'Alle Produkte - Gesamtsortiment'!A1</f>
        <v>Artikel-ID</v>
      </c>
      <c r="B1" s="112" t="str">
        <f>'Alle Produkte - Gesamtsortiment'!C1</f>
        <v>Produktname-im-Laden</v>
      </c>
      <c r="C1" s="162" t="str">
        <f>'Alle Produkte - Gesamtsortiment'!U1</f>
        <v>Ladenpreis neu</v>
      </c>
      <c r="D1" s="163"/>
      <c r="E1" s="163" t="s">
        <v>64</v>
      </c>
      <c r="F1" s="164" t="s">
        <v>1913</v>
      </c>
      <c r="G1" s="165"/>
      <c r="H1" s="166" t="s">
        <v>1914</v>
      </c>
      <c r="I1" s="167" t="s">
        <v>32</v>
      </c>
      <c r="J1" s="168" t="s">
        <v>33</v>
      </c>
      <c r="K1" s="167" t="s">
        <v>34</v>
      </c>
      <c r="L1" s="168" t="s">
        <v>35</v>
      </c>
      <c r="M1" s="167" t="s">
        <v>36</v>
      </c>
      <c r="N1" s="168" t="s">
        <v>37</v>
      </c>
      <c r="O1" s="167" t="s">
        <v>38</v>
      </c>
      <c r="P1" s="168" t="s">
        <v>39</v>
      </c>
      <c r="Q1" s="167" t="s">
        <v>40</v>
      </c>
      <c r="R1" s="168" t="s">
        <v>41</v>
      </c>
      <c r="S1" s="167" t="s">
        <v>42</v>
      </c>
      <c r="T1" s="168" t="s">
        <v>43</v>
      </c>
      <c r="U1" s="167" t="s">
        <v>44</v>
      </c>
      <c r="V1" s="168" t="s">
        <v>45</v>
      </c>
      <c r="W1" s="169" t="s">
        <v>63</v>
      </c>
      <c r="X1" s="168" t="s">
        <v>1915</v>
      </c>
      <c r="Y1" s="168" t="s">
        <v>1916</v>
      </c>
      <c r="Z1" s="168" t="s">
        <v>66</v>
      </c>
      <c r="AA1" s="170"/>
      <c r="AB1" s="170"/>
      <c r="AC1" s="170"/>
      <c r="AD1" s="170"/>
    </row>
    <row r="2">
      <c r="A2" s="171" t="str">
        <f>'Alle Produkte - Gesamtsortiment'!A2</f>
        <v>A10</v>
      </c>
      <c r="B2" s="112" t="str">
        <f>'Alle Produkte - Gesamtsortiment'!C2</f>
        <v>Gemüseabo Gross</v>
      </c>
      <c r="C2" s="162">
        <f>'Alle Produkte - Gesamtsortiment'!U2</f>
        <v>29</v>
      </c>
      <c r="D2" s="172"/>
      <c r="E2" s="172"/>
      <c r="F2" s="173">
        <f t="shared" ref="F2:F229" si="1">E2+V2</f>
        <v>0</v>
      </c>
      <c r="G2" s="174"/>
      <c r="H2" s="175"/>
      <c r="I2" s="175"/>
      <c r="J2" s="173"/>
      <c r="K2" s="175"/>
      <c r="L2" s="173"/>
      <c r="M2" s="175"/>
      <c r="N2" s="173"/>
      <c r="O2" s="175"/>
      <c r="P2" s="173"/>
      <c r="Q2" s="175"/>
      <c r="R2" s="173"/>
      <c r="S2" s="175"/>
      <c r="T2" s="173"/>
      <c r="U2" s="175"/>
      <c r="V2" s="173"/>
      <c r="W2" s="176">
        <f t="shared" ref="W2:W9" si="2">SUM(I2:U2)</f>
        <v>0</v>
      </c>
      <c r="X2" s="173">
        <v>0.0</v>
      </c>
      <c r="Y2" s="173">
        <v>0.0</v>
      </c>
      <c r="Z2" s="173"/>
      <c r="AA2" s="170"/>
      <c r="AB2" s="170"/>
      <c r="AC2" s="170"/>
      <c r="AD2" s="170"/>
    </row>
    <row r="3">
      <c r="A3" s="171" t="str">
        <f>'Alle Produkte - Gesamtsortiment'!A3</f>
        <v>A11</v>
      </c>
      <c r="B3" s="112" t="str">
        <f>'Alle Produkte - Gesamtsortiment'!C3</f>
        <v>Gemüseabo Klein</v>
      </c>
      <c r="C3" s="162">
        <f>'Alle Produkte - Gesamtsortiment'!U3</f>
        <v>22</v>
      </c>
      <c r="D3" s="172"/>
      <c r="E3" s="172"/>
      <c r="F3" s="173">
        <f t="shared" si="1"/>
        <v>0</v>
      </c>
      <c r="G3" s="174"/>
      <c r="H3" s="175"/>
      <c r="I3" s="175"/>
      <c r="J3" s="173"/>
      <c r="K3" s="175"/>
      <c r="L3" s="173"/>
      <c r="M3" s="175"/>
      <c r="N3" s="173"/>
      <c r="O3" s="175"/>
      <c r="P3" s="173"/>
      <c r="Q3" s="175"/>
      <c r="R3" s="173"/>
      <c r="S3" s="175"/>
      <c r="T3" s="173"/>
      <c r="U3" s="175"/>
      <c r="V3" s="173"/>
      <c r="W3" s="176">
        <f t="shared" si="2"/>
        <v>0</v>
      </c>
      <c r="X3" s="173">
        <v>0.0</v>
      </c>
      <c r="Y3" s="173">
        <v>0.0</v>
      </c>
      <c r="Z3" s="173"/>
      <c r="AA3" s="170"/>
      <c r="AB3" s="170"/>
      <c r="AC3" s="170"/>
      <c r="AD3" s="170"/>
    </row>
    <row r="4">
      <c r="A4" s="171" t="str">
        <f>'Alle Produkte - Gesamtsortiment'!A5</f>
        <v>B10</v>
      </c>
      <c r="B4" s="112" t="str">
        <f>'Alle Produkte - Gesamtsortiment'!C5</f>
        <v>Früchteabo</v>
      </c>
      <c r="C4" s="162">
        <f>'Alle Produkte - Gesamtsortiment'!U5</f>
        <v>19</v>
      </c>
      <c r="D4" s="172"/>
      <c r="E4" s="172"/>
      <c r="F4" s="173">
        <f t="shared" si="1"/>
        <v>0</v>
      </c>
      <c r="G4" s="174"/>
      <c r="H4" s="175"/>
      <c r="I4" s="175"/>
      <c r="J4" s="173"/>
      <c r="K4" s="175"/>
      <c r="L4" s="173"/>
      <c r="M4" s="175"/>
      <c r="N4" s="173"/>
      <c r="O4" s="175"/>
      <c r="P4" s="173"/>
      <c r="Q4" s="175"/>
      <c r="R4" s="173"/>
      <c r="S4" s="175"/>
      <c r="T4" s="173"/>
      <c r="U4" s="175">
        <v>12.0</v>
      </c>
      <c r="V4" s="173"/>
      <c r="W4" s="176">
        <f t="shared" si="2"/>
        <v>12</v>
      </c>
      <c r="X4" s="173">
        <v>0.0</v>
      </c>
      <c r="Y4" s="173">
        <v>0.0</v>
      </c>
      <c r="Z4" s="173"/>
      <c r="AA4" s="170"/>
      <c r="AB4" s="170"/>
      <c r="AC4" s="170"/>
      <c r="AD4" s="170"/>
    </row>
    <row r="5">
      <c r="A5" s="177" t="str">
        <f>'Alle Produkte - Gesamtsortiment'!A12</f>
        <v>C10</v>
      </c>
      <c r="B5" s="178" t="str">
        <f>'Alle Produkte - Gesamtsortiment'!C12</f>
        <v>Eier</v>
      </c>
      <c r="C5" s="162">
        <f>'Alle Produkte - Gesamtsortiment'!U12</f>
        <v>5.716425</v>
      </c>
      <c r="D5" s="172"/>
      <c r="E5" s="172"/>
      <c r="F5" s="173">
        <f t="shared" si="1"/>
        <v>0</v>
      </c>
      <c r="G5" s="174"/>
      <c r="H5" s="175"/>
      <c r="I5" s="175"/>
      <c r="J5" s="173"/>
      <c r="K5" s="175"/>
      <c r="L5" s="173"/>
      <c r="M5" s="175"/>
      <c r="N5" s="173"/>
      <c r="O5" s="175"/>
      <c r="P5" s="173"/>
      <c r="Q5" s="175"/>
      <c r="R5" s="173"/>
      <c r="S5" s="175"/>
      <c r="T5" s="173"/>
      <c r="U5" s="175"/>
      <c r="V5" s="173"/>
      <c r="W5" s="176">
        <f t="shared" si="2"/>
        <v>0</v>
      </c>
      <c r="X5" s="173">
        <v>0.0</v>
      </c>
      <c r="Y5" s="173">
        <v>0.0</v>
      </c>
      <c r="Z5" s="173"/>
      <c r="AA5" s="170"/>
      <c r="AB5" s="170"/>
      <c r="AC5" s="170"/>
      <c r="AD5" s="170"/>
    </row>
    <row r="6">
      <c r="A6" s="177" t="str">
        <f>'Alle Produkte - Gesamtsortiment'!A13</f>
        <v>D10</v>
      </c>
      <c r="B6" s="178" t="str">
        <f>'Alle Produkte - Gesamtsortiment'!C13</f>
        <v>Sonnwendlig Alkoholfrei</v>
      </c>
      <c r="C6" s="162">
        <f>'Alle Produkte - Gesamtsortiment'!U13</f>
        <v>1.841725</v>
      </c>
      <c r="D6" s="172"/>
      <c r="E6" s="172">
        <v>22.0</v>
      </c>
      <c r="F6" s="173">
        <f t="shared" si="1"/>
        <v>22</v>
      </c>
      <c r="G6" s="174"/>
      <c r="H6" s="175"/>
      <c r="I6" s="175"/>
      <c r="J6" s="173"/>
      <c r="K6" s="175"/>
      <c r="L6" s="173"/>
      <c r="M6" s="175"/>
      <c r="N6" s="173"/>
      <c r="O6" s="175"/>
      <c r="P6" s="173"/>
      <c r="Q6" s="175"/>
      <c r="R6" s="173">
        <v>24.0</v>
      </c>
      <c r="S6" s="175"/>
      <c r="T6" s="173"/>
      <c r="U6" s="175"/>
      <c r="V6" s="173"/>
      <c r="W6" s="176">
        <f t="shared" si="2"/>
        <v>24</v>
      </c>
      <c r="X6" s="173">
        <v>22.0</v>
      </c>
      <c r="Y6" s="173">
        <v>22.0</v>
      </c>
      <c r="Z6" s="173">
        <v>10.0</v>
      </c>
      <c r="AA6" s="170"/>
      <c r="AB6" s="170"/>
      <c r="AC6" s="170"/>
      <c r="AD6" s="170"/>
    </row>
    <row r="7">
      <c r="A7" s="177" t="str">
        <f>'Alle Produkte - Gesamtsortiment'!A14</f>
        <v>D11</v>
      </c>
      <c r="B7" s="178" t="str">
        <f>'Alle Produkte - Gesamtsortiment'!C14</f>
        <v>Lola IPA Alkoholfrei</v>
      </c>
      <c r="C7" s="162">
        <f>'Alle Produkte - Gesamtsortiment'!U14</f>
        <v>3.487875</v>
      </c>
      <c r="D7" s="172"/>
      <c r="E7" s="172">
        <v>23.0</v>
      </c>
      <c r="F7" s="173">
        <f t="shared" si="1"/>
        <v>23</v>
      </c>
      <c r="G7" s="174"/>
      <c r="H7" s="175"/>
      <c r="I7" s="175"/>
      <c r="J7" s="173"/>
      <c r="K7" s="175"/>
      <c r="L7" s="173"/>
      <c r="M7" s="175"/>
      <c r="N7" s="173"/>
      <c r="O7" s="175"/>
      <c r="P7" s="173"/>
      <c r="Q7" s="175"/>
      <c r="R7" s="173">
        <v>24.0</v>
      </c>
      <c r="S7" s="175"/>
      <c r="T7" s="173"/>
      <c r="U7" s="175"/>
      <c r="V7" s="173"/>
      <c r="W7" s="176">
        <f t="shared" si="2"/>
        <v>24</v>
      </c>
      <c r="X7" s="173">
        <v>23.0</v>
      </c>
      <c r="Y7" s="173">
        <v>23.0</v>
      </c>
      <c r="Z7" s="173">
        <v>10.0</v>
      </c>
      <c r="AA7" s="170"/>
      <c r="AB7" s="170"/>
      <c r="AC7" s="170"/>
      <c r="AD7" s="170"/>
    </row>
    <row r="8">
      <c r="A8" s="177" t="str">
        <f>'Alle Produkte - Gesamtsortiment'!A15</f>
        <v>D12</v>
      </c>
      <c r="B8" s="178" t="str">
        <f>'Alle Produkte - Gesamtsortiment'!C15</f>
        <v>Vivi Kola</v>
      </c>
      <c r="C8" s="162">
        <f>'Alle Produkte - Gesamtsortiment'!U15</f>
        <v>2.19125</v>
      </c>
      <c r="D8" s="172"/>
      <c r="E8" s="172">
        <v>21.0</v>
      </c>
      <c r="F8" s="173">
        <f t="shared" si="1"/>
        <v>21</v>
      </c>
      <c r="G8" s="174"/>
      <c r="H8" s="175"/>
      <c r="I8" s="175">
        <v>24.0</v>
      </c>
      <c r="J8" s="173"/>
      <c r="K8" s="175"/>
      <c r="L8" s="173"/>
      <c r="M8" s="175"/>
      <c r="N8" s="173"/>
      <c r="O8" s="175"/>
      <c r="P8" s="173"/>
      <c r="Q8" s="175"/>
      <c r="R8" s="173">
        <v>48.0</v>
      </c>
      <c r="S8" s="175"/>
      <c r="T8" s="173"/>
      <c r="U8" s="175"/>
      <c r="V8" s="173"/>
      <c r="W8" s="176">
        <f t="shared" si="2"/>
        <v>72</v>
      </c>
      <c r="X8" s="173">
        <v>24.0</v>
      </c>
      <c r="Y8" s="173">
        <v>23.0</v>
      </c>
      <c r="Z8" s="173">
        <v>10.0</v>
      </c>
      <c r="AA8" s="170"/>
      <c r="AB8" s="170"/>
      <c r="AC8" s="170"/>
      <c r="AD8" s="170"/>
    </row>
    <row r="9">
      <c r="A9" s="177" t="str">
        <f>'Alle Produkte - Gesamtsortiment'!A16</f>
        <v>D13</v>
      </c>
      <c r="B9" s="178" t="str">
        <f>'Alle Produkte - Gesamtsortiment'!C16</f>
        <v>Zobo Sorell</v>
      </c>
      <c r="C9" s="162">
        <f>'Alle Produkte - Gesamtsortiment'!U16</f>
        <v>2.23245</v>
      </c>
      <c r="D9" s="172"/>
      <c r="E9" s="172">
        <v>32.0</v>
      </c>
      <c r="F9" s="173">
        <f t="shared" si="1"/>
        <v>32</v>
      </c>
      <c r="G9" s="174"/>
      <c r="H9" s="175"/>
      <c r="I9" s="175"/>
      <c r="J9" s="173"/>
      <c r="K9" s="175"/>
      <c r="L9" s="173"/>
      <c r="M9" s="175"/>
      <c r="N9" s="173"/>
      <c r="O9" s="175"/>
      <c r="P9" s="173"/>
      <c r="Q9" s="175"/>
      <c r="R9" s="173"/>
      <c r="S9" s="175"/>
      <c r="T9" s="179"/>
      <c r="U9" s="175"/>
      <c r="V9" s="173"/>
      <c r="W9" s="176">
        <f t="shared" si="2"/>
        <v>0</v>
      </c>
      <c r="X9" s="173"/>
      <c r="Y9" s="173">
        <v>37.0</v>
      </c>
      <c r="Z9" s="173"/>
      <c r="AA9" s="170"/>
      <c r="AB9" s="170"/>
      <c r="AC9" s="170"/>
      <c r="AD9" s="170"/>
    </row>
    <row r="10">
      <c r="A10" s="177" t="str">
        <f>'Alle Produkte - Gesamtsortiment'!A17</f>
        <v>D14</v>
      </c>
      <c r="B10" s="178" t="str">
        <f>'Alle Produkte - Gesamtsortiment'!C17</f>
        <v>Phil's Eistee - delist</v>
      </c>
      <c r="C10" s="162">
        <f>'Alle Produkte - Gesamtsortiment'!U17</f>
        <v>0.5</v>
      </c>
      <c r="D10" s="172"/>
      <c r="E10" s="172">
        <v>0.0</v>
      </c>
      <c r="F10" s="173">
        <f t="shared" si="1"/>
        <v>0</v>
      </c>
      <c r="G10" s="174"/>
      <c r="H10" s="175"/>
      <c r="I10" s="175"/>
      <c r="J10" s="173"/>
      <c r="K10" s="175"/>
      <c r="L10" s="173"/>
      <c r="M10" s="175"/>
      <c r="N10" s="173"/>
      <c r="O10" s="175"/>
      <c r="P10" s="173"/>
      <c r="Q10" s="175"/>
      <c r="R10" s="173"/>
      <c r="S10" s="175"/>
      <c r="T10" s="173"/>
      <c r="U10" s="175"/>
      <c r="V10" s="173"/>
      <c r="W10" s="176"/>
      <c r="X10" s="173"/>
      <c r="Y10" s="173"/>
      <c r="Z10" s="173"/>
      <c r="AA10" s="170"/>
      <c r="AB10" s="170"/>
      <c r="AC10" s="170"/>
      <c r="AD10" s="170"/>
    </row>
    <row r="11">
      <c r="A11" s="177" t="str">
        <f>'Alle Produkte - Gesamtsortiment'!A20</f>
        <v>D20</v>
      </c>
      <c r="B11" s="178" t="str">
        <f>'Alle Produkte - Gesamtsortiment'!C20</f>
        <v>Bier Paul 01</v>
      </c>
      <c r="C11" s="162">
        <f>'Alle Produkte - Gesamtsortiment'!U20</f>
        <v>2.111192</v>
      </c>
      <c r="D11" s="172"/>
      <c r="E11" s="172">
        <v>28.0</v>
      </c>
      <c r="F11" s="173">
        <f t="shared" si="1"/>
        <v>28</v>
      </c>
      <c r="G11" s="174"/>
      <c r="H11" s="175"/>
      <c r="I11" s="175"/>
      <c r="J11" s="173">
        <v>20.0</v>
      </c>
      <c r="K11" s="175"/>
      <c r="L11" s="173"/>
      <c r="M11" s="175"/>
      <c r="N11" s="173"/>
      <c r="O11" s="175"/>
      <c r="P11" s="173"/>
      <c r="Q11" s="175"/>
      <c r="R11" s="173">
        <v>40.0</v>
      </c>
      <c r="S11" s="175"/>
      <c r="T11" s="173">
        <v>40.0</v>
      </c>
      <c r="U11" s="175"/>
      <c r="V11" s="173"/>
      <c r="W11" s="176">
        <f t="shared" ref="W11:W33" si="3">SUM(I11:U11)</f>
        <v>100</v>
      </c>
      <c r="X11" s="173">
        <v>9.0</v>
      </c>
      <c r="Y11" s="173">
        <v>35.0</v>
      </c>
      <c r="Z11" s="173">
        <v>10.0</v>
      </c>
      <c r="AA11" s="170"/>
      <c r="AB11" s="170"/>
      <c r="AC11" s="170"/>
      <c r="AD11" s="170"/>
    </row>
    <row r="12">
      <c r="A12" s="177" t="str">
        <f>'Alle Produkte - Gesamtsortiment'!A21</f>
        <v>D21</v>
      </c>
      <c r="B12" s="178" t="str">
        <f>'Alle Produkte - Gesamtsortiment'!C21</f>
        <v>Oerliker Bier</v>
      </c>
      <c r="C12" s="162">
        <f>'Alle Produkte - Gesamtsortiment'!U21</f>
        <v>3.7200146</v>
      </c>
      <c r="D12" s="172"/>
      <c r="E12" s="172">
        <v>48.0</v>
      </c>
      <c r="F12" s="173">
        <f t="shared" si="1"/>
        <v>48</v>
      </c>
      <c r="G12" s="174"/>
      <c r="H12" s="175"/>
      <c r="I12" s="175"/>
      <c r="J12" s="173"/>
      <c r="K12" s="175">
        <v>31.0</v>
      </c>
      <c r="L12" s="173"/>
      <c r="M12" s="175"/>
      <c r="N12" s="173"/>
      <c r="O12" s="175"/>
      <c r="P12" s="173"/>
      <c r="Q12" s="175"/>
      <c r="R12" s="173"/>
      <c r="S12" s="175"/>
      <c r="T12" s="173">
        <v>24.0</v>
      </c>
      <c r="U12" s="175">
        <v>48.0</v>
      </c>
      <c r="V12" s="173"/>
      <c r="W12" s="176">
        <f t="shared" si="3"/>
        <v>103</v>
      </c>
      <c r="X12" s="173">
        <v>8.0</v>
      </c>
      <c r="Y12" s="173">
        <v>52.0</v>
      </c>
      <c r="Z12" s="173">
        <v>10.0</v>
      </c>
      <c r="AA12" s="170"/>
      <c r="AB12" s="170"/>
      <c r="AC12" s="170"/>
      <c r="AD12" s="170"/>
    </row>
    <row r="13">
      <c r="A13" s="65" t="str">
        <f t="shared" ref="A13:C13" si="4">#REF!</f>
        <v>#REF!</v>
      </c>
      <c r="B13" s="112" t="str">
        <f t="shared" si="4"/>
        <v>#REF!</v>
      </c>
      <c r="C13" s="112" t="str">
        <f t="shared" si="4"/>
        <v>#REF!</v>
      </c>
      <c r="D13" s="172"/>
      <c r="E13" s="180" t="s">
        <v>364</v>
      </c>
      <c r="F13" s="173">
        <f t="shared" si="1"/>
        <v>-1</v>
      </c>
      <c r="G13" s="174"/>
      <c r="H13" s="175"/>
      <c r="I13" s="175"/>
      <c r="J13" s="173"/>
      <c r="K13" s="175"/>
      <c r="L13" s="173"/>
      <c r="M13" s="175"/>
      <c r="N13" s="173"/>
      <c r="O13" s="175"/>
      <c r="P13" s="173"/>
      <c r="Q13" s="175"/>
      <c r="R13" s="173"/>
      <c r="S13" s="175"/>
      <c r="T13" s="173"/>
      <c r="U13" s="175"/>
      <c r="V13" s="173"/>
      <c r="W13" s="176">
        <f t="shared" si="3"/>
        <v>0</v>
      </c>
      <c r="X13" s="173">
        <v>0.0</v>
      </c>
      <c r="Y13" s="173">
        <v>0.0</v>
      </c>
      <c r="Z13" s="173">
        <v>10.0</v>
      </c>
      <c r="AA13" s="170"/>
      <c r="AB13" s="170"/>
      <c r="AC13" s="170"/>
      <c r="AD13" s="170"/>
    </row>
    <row r="14">
      <c r="A14" s="177" t="str">
        <f>'Alle Produkte - Gesamtsortiment'!A22</f>
        <v>D23</v>
      </c>
      <c r="B14" s="178" t="str">
        <f>'Alle Produkte - Gesamtsortiment'!C22</f>
        <v>Amboss Amber</v>
      </c>
      <c r="C14" s="162">
        <f>'Alle Produkte - Gesamtsortiment'!U22</f>
        <v>2.241509</v>
      </c>
      <c r="D14" s="172"/>
      <c r="E14" s="172">
        <v>29.0</v>
      </c>
      <c r="F14" s="173">
        <f t="shared" si="1"/>
        <v>29</v>
      </c>
      <c r="G14" s="174"/>
      <c r="H14" s="175"/>
      <c r="I14" s="175"/>
      <c r="J14" s="173">
        <v>24.0</v>
      </c>
      <c r="K14" s="175"/>
      <c r="L14" s="173"/>
      <c r="M14" s="175"/>
      <c r="N14" s="173"/>
      <c r="O14" s="175"/>
      <c r="P14" s="173"/>
      <c r="Q14" s="175"/>
      <c r="R14" s="173">
        <v>48.0</v>
      </c>
      <c r="S14" s="175"/>
      <c r="T14" s="173"/>
      <c r="U14" s="175"/>
      <c r="V14" s="173"/>
      <c r="W14" s="176">
        <f t="shared" si="3"/>
        <v>72</v>
      </c>
      <c r="X14" s="173">
        <v>34.0</v>
      </c>
      <c r="Y14" s="173">
        <v>31.0</v>
      </c>
      <c r="Z14" s="173">
        <v>10.0</v>
      </c>
      <c r="AA14" s="170"/>
      <c r="AB14" s="170"/>
      <c r="AC14" s="170"/>
      <c r="AD14" s="170"/>
    </row>
    <row r="15">
      <c r="A15" s="181" t="str">
        <f>'Alle Produkte - Gesamtsortiment'!A23</f>
        <v>D24</v>
      </c>
      <c r="B15" s="178" t="str">
        <f>'Alle Produkte - Gesamtsortiment'!C23</f>
        <v>LOG-OUT&amp;LIVE</v>
      </c>
      <c r="C15" s="162">
        <f>'Alle Produkte - Gesamtsortiment'!U23</f>
        <v>3.471171</v>
      </c>
      <c r="D15" s="172"/>
      <c r="E15" s="172">
        <v>21.0</v>
      </c>
      <c r="F15" s="173">
        <f t="shared" si="1"/>
        <v>21</v>
      </c>
      <c r="G15" s="174"/>
      <c r="H15" s="175"/>
      <c r="I15" s="175"/>
      <c r="J15" s="173"/>
      <c r="K15" s="175"/>
      <c r="L15" s="173"/>
      <c r="M15" s="175"/>
      <c r="N15" s="173"/>
      <c r="O15" s="175"/>
      <c r="P15" s="173"/>
      <c r="Q15" s="175"/>
      <c r="R15" s="173"/>
      <c r="S15" s="175"/>
      <c r="T15" s="179"/>
      <c r="U15" s="175"/>
      <c r="V15" s="173"/>
      <c r="W15" s="176">
        <f t="shared" si="3"/>
        <v>0</v>
      </c>
      <c r="X15" s="173"/>
      <c r="Y15" s="173">
        <v>23.0</v>
      </c>
      <c r="Z15" s="173"/>
      <c r="AA15" s="170"/>
      <c r="AB15" s="170"/>
      <c r="AC15" s="170"/>
      <c r="AD15" s="170"/>
    </row>
    <row r="16">
      <c r="A16" s="177" t="str">
        <f>'Alle Produkte - Gesamtsortiment'!A25</f>
        <v>D30</v>
      </c>
      <c r="B16" s="178" t="str">
        <f>'Alle Produkte - Gesamtsortiment'!C25</f>
        <v>Appenzeller Naturperle</v>
      </c>
      <c r="C16" s="162">
        <f>'Alle Produkte - Gesamtsortiment'!U25</f>
        <v>2.833859</v>
      </c>
      <c r="D16" s="172"/>
      <c r="E16" s="172">
        <v>20.0</v>
      </c>
      <c r="F16" s="173">
        <f t="shared" si="1"/>
        <v>20</v>
      </c>
      <c r="G16" s="174"/>
      <c r="H16" s="175"/>
      <c r="I16" s="175">
        <v>15.0</v>
      </c>
      <c r="J16" s="173">
        <v>15.0</v>
      </c>
      <c r="K16" s="175"/>
      <c r="L16" s="173"/>
      <c r="M16" s="175"/>
      <c r="N16" s="173"/>
      <c r="O16" s="175"/>
      <c r="P16" s="173"/>
      <c r="Q16" s="175"/>
      <c r="R16" s="173">
        <v>30.0</v>
      </c>
      <c r="S16" s="175"/>
      <c r="T16" s="173"/>
      <c r="U16" s="175"/>
      <c r="V16" s="173"/>
      <c r="W16" s="176">
        <f t="shared" si="3"/>
        <v>60</v>
      </c>
      <c r="X16" s="173">
        <v>38.0</v>
      </c>
      <c r="Y16" s="173">
        <v>30.0</v>
      </c>
      <c r="Z16" s="173">
        <v>10.0</v>
      </c>
      <c r="AA16" s="170"/>
      <c r="AB16" s="170"/>
      <c r="AC16" s="170"/>
      <c r="AD16" s="170"/>
    </row>
    <row r="17">
      <c r="A17" s="177" t="str">
        <f>'Alle Produkte - Gesamtsortiment'!A26</f>
        <v>D31</v>
      </c>
      <c r="B17" s="178" t="str">
        <f>'Alle Produkte - Gesamtsortiment'!C26</f>
        <v>Wädi Bräu hell</v>
      </c>
      <c r="C17" s="162">
        <f>'Alle Produkte - Gesamtsortiment'!U26</f>
        <v>2.810165</v>
      </c>
      <c r="D17" s="172"/>
      <c r="E17" s="172">
        <v>3.0</v>
      </c>
      <c r="F17" s="173">
        <f t="shared" si="1"/>
        <v>3</v>
      </c>
      <c r="G17" s="174"/>
      <c r="H17" s="175"/>
      <c r="I17" s="175">
        <v>20.0</v>
      </c>
      <c r="J17" s="173">
        <v>20.0</v>
      </c>
      <c r="K17" s="175"/>
      <c r="L17" s="173"/>
      <c r="M17" s="175"/>
      <c r="N17" s="173"/>
      <c r="O17" s="175"/>
      <c r="P17" s="173"/>
      <c r="Q17" s="175"/>
      <c r="R17" s="173"/>
      <c r="S17" s="175"/>
      <c r="T17" s="173">
        <v>20.0</v>
      </c>
      <c r="U17" s="175"/>
      <c r="V17" s="173"/>
      <c r="W17" s="176">
        <f t="shared" si="3"/>
        <v>60</v>
      </c>
      <c r="X17" s="173">
        <v>0.0</v>
      </c>
      <c r="Y17" s="173">
        <v>13.0</v>
      </c>
      <c r="Z17" s="173">
        <v>10.0</v>
      </c>
      <c r="AA17" s="170"/>
      <c r="AB17" s="170"/>
      <c r="AC17" s="170"/>
      <c r="AD17" s="170"/>
    </row>
    <row r="18">
      <c r="A18" s="177" t="str">
        <f>'Alle Produkte - Gesamtsortiment'!A27</f>
        <v>D32</v>
      </c>
      <c r="B18" s="178" t="str">
        <f>'Alle Produkte - Gesamtsortiment'!C27</f>
        <v>Another Galaxy double dry</v>
      </c>
      <c r="C18" s="162">
        <f>'Alle Produkte - Gesamtsortiment'!U27</f>
        <v>4.004286</v>
      </c>
      <c r="D18" s="172"/>
      <c r="E18" s="172">
        <v>18.0</v>
      </c>
      <c r="F18" s="173">
        <f t="shared" si="1"/>
        <v>18</v>
      </c>
      <c r="G18" s="174"/>
      <c r="H18" s="175"/>
      <c r="I18" s="175"/>
      <c r="J18" s="173"/>
      <c r="K18" s="175"/>
      <c r="L18" s="173"/>
      <c r="M18" s="175"/>
      <c r="N18" s="173"/>
      <c r="O18" s="175"/>
      <c r="P18" s="173"/>
      <c r="Q18" s="175"/>
      <c r="R18" s="173">
        <v>12.0</v>
      </c>
      <c r="S18" s="175"/>
      <c r="T18" s="173">
        <v>24.0</v>
      </c>
      <c r="U18" s="175"/>
      <c r="V18" s="173"/>
      <c r="W18" s="176">
        <f t="shared" si="3"/>
        <v>36</v>
      </c>
      <c r="X18" s="173">
        <v>0.0</v>
      </c>
      <c r="Y18" s="173">
        <v>21.0</v>
      </c>
      <c r="Z18" s="173">
        <v>10.0</v>
      </c>
      <c r="AA18" s="170"/>
      <c r="AB18" s="170"/>
      <c r="AC18" s="170"/>
      <c r="AD18" s="170"/>
    </row>
    <row r="19">
      <c r="A19" s="177" t="str">
        <f>'Alle Produkte - Gesamtsortiment'!A28</f>
        <v>D40</v>
      </c>
      <c r="B19" s="178" t="str">
        <f>'Alle Produkte - Gesamtsortiment'!C28</f>
        <v>Weisswein La Colombe</v>
      </c>
      <c r="C19" s="162">
        <f>'Alle Produkte - Gesamtsortiment'!U28</f>
        <v>12.43935</v>
      </c>
      <c r="D19" s="172"/>
      <c r="E19" s="172">
        <v>12.0</v>
      </c>
      <c r="F19" s="173">
        <f t="shared" si="1"/>
        <v>12</v>
      </c>
      <c r="G19" s="174"/>
      <c r="H19" s="175"/>
      <c r="I19" s="175"/>
      <c r="J19" s="173">
        <v>12.0</v>
      </c>
      <c r="K19" s="175"/>
      <c r="L19" s="173"/>
      <c r="M19" s="175">
        <v>6.0</v>
      </c>
      <c r="N19" s="173"/>
      <c r="O19" s="175"/>
      <c r="P19" s="173"/>
      <c r="Q19" s="175"/>
      <c r="R19" s="173"/>
      <c r="S19" s="175"/>
      <c r="T19" s="173">
        <v>18.0</v>
      </c>
      <c r="U19" s="175"/>
      <c r="V19" s="173"/>
      <c r="W19" s="176">
        <f t="shared" si="3"/>
        <v>36</v>
      </c>
      <c r="X19" s="173">
        <v>18.0</v>
      </c>
      <c r="Y19" s="173">
        <v>15.0</v>
      </c>
      <c r="Z19" s="173">
        <v>6.0</v>
      </c>
      <c r="AA19" s="170"/>
      <c r="AB19" s="170"/>
      <c r="AC19" s="170"/>
      <c r="AD19" s="170"/>
    </row>
    <row r="20">
      <c r="A20" s="177" t="str">
        <f>'Alle Produkte - Gesamtsortiment'!A29</f>
        <v>D41</v>
      </c>
      <c r="B20" s="178" t="str">
        <f>'Alle Produkte - Gesamtsortiment'!C29</f>
        <v>Rotwein Saint Estève Grande Réserve</v>
      </c>
      <c r="C20" s="162">
        <f>'Alle Produkte - Gesamtsortiment'!U29</f>
        <v>13.327875</v>
      </c>
      <c r="D20" s="172"/>
      <c r="E20" s="172">
        <v>11.0</v>
      </c>
      <c r="F20" s="173">
        <f t="shared" si="1"/>
        <v>11</v>
      </c>
      <c r="G20" s="174"/>
      <c r="H20" s="175"/>
      <c r="I20" s="175"/>
      <c r="J20" s="173"/>
      <c r="K20" s="175"/>
      <c r="L20" s="173"/>
      <c r="M20" s="175"/>
      <c r="N20" s="173"/>
      <c r="O20" s="175"/>
      <c r="P20" s="173">
        <v>12.0</v>
      </c>
      <c r="Q20" s="175"/>
      <c r="R20" s="173"/>
      <c r="S20" s="175"/>
      <c r="T20" s="173"/>
      <c r="U20" s="175"/>
      <c r="V20" s="173"/>
      <c r="W20" s="176">
        <f t="shared" si="3"/>
        <v>12</v>
      </c>
      <c r="X20" s="173">
        <v>12.0</v>
      </c>
      <c r="Y20" s="173">
        <v>12.0</v>
      </c>
      <c r="Z20" s="173">
        <v>3.0</v>
      </c>
      <c r="AA20" s="170"/>
      <c r="AB20" s="170"/>
      <c r="AC20" s="170"/>
      <c r="AD20" s="170"/>
    </row>
    <row r="21">
      <c r="A21" s="177" t="str">
        <f>'Alle Produkte - Gesamtsortiment'!A30</f>
        <v>D42</v>
      </c>
      <c r="B21" s="178" t="str">
        <f>'Alle Produkte - Gesamtsortiment'!C30</f>
        <v>Rotwein Mundo de Yuntero Tinto</v>
      </c>
      <c r="C21" s="162">
        <f>'Alle Produkte - Gesamtsortiment'!U30</f>
        <v>8.76678</v>
      </c>
      <c r="D21" s="172"/>
      <c r="E21" s="172">
        <v>45.0</v>
      </c>
      <c r="F21" s="173">
        <f t="shared" si="1"/>
        <v>45</v>
      </c>
      <c r="G21" s="174"/>
      <c r="H21" s="175"/>
      <c r="I21" s="175"/>
      <c r="J21" s="173">
        <v>12.0</v>
      </c>
      <c r="K21" s="175"/>
      <c r="L21" s="173"/>
      <c r="M21" s="175">
        <v>6.0</v>
      </c>
      <c r="N21" s="173"/>
      <c r="O21" s="175"/>
      <c r="P21" s="173">
        <v>12.0</v>
      </c>
      <c r="Q21" s="175"/>
      <c r="R21" s="173">
        <v>60.0</v>
      </c>
      <c r="S21" s="175"/>
      <c r="T21" s="173"/>
      <c r="U21" s="175"/>
      <c r="V21" s="173"/>
      <c r="W21" s="176">
        <f t="shared" si="3"/>
        <v>90</v>
      </c>
      <c r="X21" s="173">
        <v>58.0</v>
      </c>
      <c r="Y21" s="173">
        <v>54.0</v>
      </c>
      <c r="Z21" s="173">
        <v>6.0</v>
      </c>
      <c r="AA21" s="170"/>
      <c r="AB21" s="170"/>
      <c r="AC21" s="170"/>
      <c r="AD21" s="170"/>
    </row>
    <row r="22">
      <c r="A22" s="177" t="str">
        <f>'Alle Produkte - Gesamtsortiment'!A31</f>
        <v>D43</v>
      </c>
      <c r="B22" s="178" t="str">
        <f>'Alle Produkte - Gesamtsortiment'!C31</f>
        <v>Sgàjo Prosecco</v>
      </c>
      <c r="C22" s="162">
        <f>'Alle Produkte - Gesamtsortiment'!U31</f>
        <v>10.508289</v>
      </c>
      <c r="D22" s="172"/>
      <c r="E22" s="172">
        <v>11.0</v>
      </c>
      <c r="F22" s="173">
        <f t="shared" si="1"/>
        <v>11</v>
      </c>
      <c r="G22" s="174"/>
      <c r="H22" s="175"/>
      <c r="I22" s="175"/>
      <c r="J22" s="173">
        <v>6.0</v>
      </c>
      <c r="K22" s="175"/>
      <c r="L22" s="173"/>
      <c r="M22" s="175">
        <v>6.0</v>
      </c>
      <c r="N22" s="173"/>
      <c r="O22" s="175"/>
      <c r="P22" s="173"/>
      <c r="Q22" s="175"/>
      <c r="R22" s="173"/>
      <c r="S22" s="175"/>
      <c r="T22" s="173">
        <v>12.0</v>
      </c>
      <c r="U22" s="175"/>
      <c r="V22" s="173"/>
      <c r="W22" s="176">
        <f t="shared" si="3"/>
        <v>24</v>
      </c>
      <c r="X22" s="173">
        <v>2.0</v>
      </c>
      <c r="Y22" s="173">
        <v>11.0</v>
      </c>
      <c r="Z22" s="173">
        <v>6.0</v>
      </c>
      <c r="AA22" s="170"/>
      <c r="AB22" s="170"/>
      <c r="AC22" s="170"/>
      <c r="AD22" s="170"/>
    </row>
    <row r="23">
      <c r="A23" s="177" t="str">
        <f>'Alle Produkte - Gesamtsortiment'!A32</f>
        <v>D44</v>
      </c>
      <c r="B23" s="178" t="str">
        <f>'Alle Produkte - Gesamtsortiment'!C32</f>
        <v>Rosé - Château Saint Estève</v>
      </c>
      <c r="C23" s="162">
        <f>'Alle Produkte - Gesamtsortiment'!U32</f>
        <v>11.61006</v>
      </c>
      <c r="D23" s="172"/>
      <c r="E23" s="172">
        <v>6.0</v>
      </c>
      <c r="F23" s="173">
        <f t="shared" si="1"/>
        <v>6</v>
      </c>
      <c r="G23" s="174"/>
      <c r="H23" s="175"/>
      <c r="I23" s="175"/>
      <c r="J23" s="173">
        <v>6.0</v>
      </c>
      <c r="K23" s="175"/>
      <c r="L23" s="173"/>
      <c r="M23" s="175"/>
      <c r="N23" s="173"/>
      <c r="O23" s="175"/>
      <c r="P23" s="173"/>
      <c r="Q23" s="175"/>
      <c r="R23" s="173"/>
      <c r="S23" s="175"/>
      <c r="T23" s="173"/>
      <c r="U23" s="175"/>
      <c r="V23" s="173"/>
      <c r="W23" s="176">
        <f t="shared" si="3"/>
        <v>6</v>
      </c>
      <c r="X23" s="173">
        <v>6.0</v>
      </c>
      <c r="Y23" s="173">
        <v>6.0</v>
      </c>
      <c r="Z23" s="173">
        <v>3.0</v>
      </c>
      <c r="AA23" s="170"/>
      <c r="AB23" s="170"/>
      <c r="AC23" s="170"/>
      <c r="AD23" s="170"/>
    </row>
    <row r="24">
      <c r="A24" s="177" t="str">
        <f>'Alle Produkte - Gesamtsortiment'!A33</f>
        <v>E10</v>
      </c>
      <c r="B24" s="178" t="str">
        <f>'Alle Produkte - Gesamtsortiment'!C33</f>
        <v>Vollmilch</v>
      </c>
      <c r="C24" s="162">
        <f>'Alle Produkte - Gesamtsortiment'!U33</f>
        <v>2.108425</v>
      </c>
      <c r="D24" s="172"/>
      <c r="E24" s="172"/>
      <c r="F24" s="173">
        <f t="shared" si="1"/>
        <v>0</v>
      </c>
      <c r="G24" s="174"/>
      <c r="H24" s="175"/>
      <c r="I24" s="175"/>
      <c r="J24" s="182">
        <v>30.0</v>
      </c>
      <c r="K24" s="175">
        <v>32.0</v>
      </c>
      <c r="L24" s="173">
        <v>34.0</v>
      </c>
      <c r="M24" s="175">
        <v>40.0</v>
      </c>
      <c r="N24" s="173"/>
      <c r="O24" s="175"/>
      <c r="P24" s="173">
        <v>20.0</v>
      </c>
      <c r="Q24" s="175">
        <v>34.0</v>
      </c>
      <c r="R24" s="173">
        <v>30.0</v>
      </c>
      <c r="S24" s="175">
        <v>34.0</v>
      </c>
      <c r="T24" s="173">
        <v>37.0</v>
      </c>
      <c r="U24" s="175"/>
      <c r="V24" s="173"/>
      <c r="W24" s="176">
        <f t="shared" si="3"/>
        <v>291</v>
      </c>
      <c r="X24" s="173">
        <v>0.0</v>
      </c>
      <c r="Y24" s="173">
        <v>0.0</v>
      </c>
      <c r="Z24" s="173"/>
      <c r="AA24" s="170"/>
      <c r="AB24" s="170"/>
      <c r="AC24" s="170"/>
      <c r="AD24" s="170"/>
    </row>
    <row r="25">
      <c r="A25" s="177" t="str">
        <f>'Alle Produkte - Gesamtsortiment'!A34</f>
        <v>E11</v>
      </c>
      <c r="B25" s="178" t="str">
        <f>'Alle Produkte - Gesamtsortiment'!C34</f>
        <v>Milch Drink</v>
      </c>
      <c r="C25" s="162">
        <f>'Alle Produkte - Gesamtsortiment'!U34</f>
        <v>1.950575</v>
      </c>
      <c r="D25" s="172"/>
      <c r="E25" s="172"/>
      <c r="F25" s="173">
        <f t="shared" si="1"/>
        <v>0</v>
      </c>
      <c r="G25" s="174"/>
      <c r="H25" s="175"/>
      <c r="I25" s="175"/>
      <c r="J25" s="173">
        <v>8.0</v>
      </c>
      <c r="K25" s="175">
        <v>10.0</v>
      </c>
      <c r="L25" s="173">
        <v>10.0</v>
      </c>
      <c r="M25" s="175">
        <v>10.0</v>
      </c>
      <c r="N25" s="173"/>
      <c r="O25" s="175"/>
      <c r="P25" s="173">
        <v>4.0</v>
      </c>
      <c r="Q25" s="175">
        <v>14.0</v>
      </c>
      <c r="R25" s="173">
        <v>12.0</v>
      </c>
      <c r="S25" s="175">
        <v>13.0</v>
      </c>
      <c r="T25" s="173">
        <v>10.0</v>
      </c>
      <c r="U25" s="175"/>
      <c r="V25" s="173"/>
      <c r="W25" s="176">
        <f t="shared" si="3"/>
        <v>91</v>
      </c>
      <c r="X25" s="173">
        <v>0.0</v>
      </c>
      <c r="Y25" s="173">
        <v>0.0</v>
      </c>
      <c r="Z25" s="173"/>
      <c r="AA25" s="170"/>
      <c r="AB25" s="170"/>
      <c r="AC25" s="170"/>
      <c r="AD25" s="170"/>
    </row>
    <row r="26">
      <c r="A26" s="177" t="str">
        <f>'Alle Produkte - Gesamtsortiment'!A35</f>
        <v>E12</v>
      </c>
      <c r="B26" s="178" t="str">
        <f>'Alle Produkte - Gesamtsortiment'!C35</f>
        <v>Nature Joghurt</v>
      </c>
      <c r="C26" s="162">
        <f>'Alle Produkte - Gesamtsortiment'!U35</f>
        <v>3.36775</v>
      </c>
      <c r="D26" s="172"/>
      <c r="E26" s="172"/>
      <c r="F26" s="173">
        <f t="shared" si="1"/>
        <v>0</v>
      </c>
      <c r="G26" s="174"/>
      <c r="H26" s="175"/>
      <c r="I26" s="175"/>
      <c r="J26" s="173">
        <v>16.0</v>
      </c>
      <c r="K26" s="175">
        <v>15.0</v>
      </c>
      <c r="L26" s="173">
        <v>17.0</v>
      </c>
      <c r="M26" s="175">
        <v>17.0</v>
      </c>
      <c r="N26" s="173"/>
      <c r="O26" s="175"/>
      <c r="P26" s="173">
        <v>4.0</v>
      </c>
      <c r="Q26" s="175">
        <v>16.0</v>
      </c>
      <c r="R26" s="173">
        <v>16.0</v>
      </c>
      <c r="S26" s="175"/>
      <c r="T26" s="173">
        <v>18.0</v>
      </c>
      <c r="U26" s="175"/>
      <c r="V26" s="173"/>
      <c r="W26" s="176">
        <f t="shared" si="3"/>
        <v>119</v>
      </c>
      <c r="X26" s="173">
        <v>0.0</v>
      </c>
      <c r="Y26" s="173">
        <v>0.0</v>
      </c>
      <c r="Z26" s="173"/>
      <c r="AA26" s="170"/>
      <c r="AB26" s="170"/>
      <c r="AC26" s="170"/>
      <c r="AD26" s="170"/>
    </row>
    <row r="27">
      <c r="A27" s="177" t="str">
        <f>'Alle Produkte - Gesamtsortiment'!A36</f>
        <v>E13</v>
      </c>
      <c r="B27" s="178" t="str">
        <f>'Alle Produkte - Gesamtsortiment'!C36</f>
        <v>Joghurt Nature laktosefrei</v>
      </c>
      <c r="C27" s="162">
        <f>'Alle Produkte - Gesamtsortiment'!U36</f>
        <v>1.6236</v>
      </c>
      <c r="D27" s="172"/>
      <c r="E27" s="172"/>
      <c r="F27" s="173">
        <f t="shared" si="1"/>
        <v>0</v>
      </c>
      <c r="G27" s="174"/>
      <c r="H27" s="175"/>
      <c r="I27" s="175"/>
      <c r="J27" s="173">
        <v>2.0</v>
      </c>
      <c r="K27" s="175">
        <v>2.0</v>
      </c>
      <c r="L27" s="173">
        <v>2.0</v>
      </c>
      <c r="M27" s="175">
        <v>2.0</v>
      </c>
      <c r="N27" s="173"/>
      <c r="O27" s="175"/>
      <c r="P27" s="173"/>
      <c r="Q27" s="175">
        <v>3.0</v>
      </c>
      <c r="R27" s="173">
        <v>3.0</v>
      </c>
      <c r="S27" s="175"/>
      <c r="T27" s="173">
        <v>3.0</v>
      </c>
      <c r="U27" s="175"/>
      <c r="V27" s="173"/>
      <c r="W27" s="176">
        <f t="shared" si="3"/>
        <v>17</v>
      </c>
      <c r="X27" s="173">
        <v>0.0</v>
      </c>
      <c r="Y27" s="173">
        <v>0.0</v>
      </c>
      <c r="Z27" s="173"/>
      <c r="AA27" s="170"/>
      <c r="AB27" s="170"/>
      <c r="AC27" s="170"/>
      <c r="AD27" s="170"/>
    </row>
    <row r="28">
      <c r="A28" s="177" t="str">
        <f>'Alle Produkte - Gesamtsortiment'!A37</f>
        <v>E14</v>
      </c>
      <c r="B28" s="178" t="str">
        <f>'Alle Produkte - Gesamtsortiment'!C37</f>
        <v>Butter</v>
      </c>
      <c r="C28" s="162">
        <f>'Alle Produkte - Gesamtsortiment'!U37</f>
        <v>4.408525</v>
      </c>
      <c r="D28" s="172"/>
      <c r="E28" s="172"/>
      <c r="F28" s="173">
        <f t="shared" si="1"/>
        <v>0</v>
      </c>
      <c r="G28" s="174"/>
      <c r="H28" s="175"/>
      <c r="I28" s="175"/>
      <c r="J28" s="173">
        <v>15.0</v>
      </c>
      <c r="K28" s="175">
        <v>10.0</v>
      </c>
      <c r="L28" s="173">
        <v>15.0</v>
      </c>
      <c r="M28" s="175"/>
      <c r="N28" s="173"/>
      <c r="O28" s="175"/>
      <c r="P28" s="173">
        <v>10.0</v>
      </c>
      <c r="Q28" s="175">
        <v>15.0</v>
      </c>
      <c r="R28" s="173">
        <v>20.0</v>
      </c>
      <c r="S28" s="175"/>
      <c r="T28" s="173">
        <v>30.0</v>
      </c>
      <c r="U28" s="175"/>
      <c r="V28" s="173"/>
      <c r="W28" s="176">
        <f t="shared" si="3"/>
        <v>115</v>
      </c>
      <c r="X28" s="173">
        <v>0.0</v>
      </c>
      <c r="Y28" s="173">
        <v>0.0</v>
      </c>
      <c r="Z28" s="173"/>
      <c r="AA28" s="170"/>
      <c r="AB28" s="170"/>
      <c r="AC28" s="170"/>
      <c r="AD28" s="170"/>
    </row>
    <row r="29">
      <c r="A29" s="181" t="str">
        <f>'Alle Produkte - Gesamtsortiment'!A40</f>
        <v>E20</v>
      </c>
      <c r="B29" s="178" t="str">
        <f>'Alle Produkte - Gesamtsortiment'!C40</f>
        <v>Vollrahm</v>
      </c>
      <c r="C29" s="162">
        <f>'Alle Produkte - Gesamtsortiment'!U40</f>
        <v>3.3825</v>
      </c>
      <c r="D29" s="172"/>
      <c r="E29" s="172"/>
      <c r="F29" s="173">
        <f t="shared" si="1"/>
        <v>0</v>
      </c>
      <c r="G29" s="174"/>
      <c r="H29" s="175"/>
      <c r="I29" s="175"/>
      <c r="J29" s="173">
        <v>5.0</v>
      </c>
      <c r="K29" s="175">
        <v>3.0</v>
      </c>
      <c r="L29" s="173"/>
      <c r="M29" s="175">
        <v>5.0</v>
      </c>
      <c r="N29" s="173"/>
      <c r="O29" s="175"/>
      <c r="P29" s="173"/>
      <c r="Q29" s="175">
        <v>4.0</v>
      </c>
      <c r="R29" s="173">
        <v>4.0</v>
      </c>
      <c r="S29" s="175"/>
      <c r="T29" s="173"/>
      <c r="U29" s="175"/>
      <c r="V29" s="173"/>
      <c r="W29" s="176">
        <f t="shared" si="3"/>
        <v>21</v>
      </c>
      <c r="X29" s="173">
        <v>0.0</v>
      </c>
      <c r="Y29" s="173">
        <v>0.0</v>
      </c>
      <c r="Z29" s="173"/>
      <c r="AA29" s="170"/>
      <c r="AB29" s="170"/>
      <c r="AC29" s="170"/>
      <c r="AD29" s="170"/>
    </row>
    <row r="30">
      <c r="A30" s="177" t="str">
        <f>'Alle Produkte - Gesamtsortiment'!A41</f>
        <v>E21</v>
      </c>
      <c r="B30" s="178" t="str">
        <f>'Alle Produkte - Gesamtsortiment'!C41</f>
        <v>Sauer Halbrahm</v>
      </c>
      <c r="C30" s="162">
        <f>'Alle Produkte - Gesamtsortiment'!U41</f>
        <v>1.5334</v>
      </c>
      <c r="D30" s="172"/>
      <c r="E30" s="172"/>
      <c r="F30" s="173">
        <f t="shared" si="1"/>
        <v>0</v>
      </c>
      <c r="G30" s="174"/>
      <c r="H30" s="175"/>
      <c r="I30" s="175"/>
      <c r="J30" s="173">
        <v>5.0</v>
      </c>
      <c r="K30" s="175"/>
      <c r="L30" s="173"/>
      <c r="M30" s="175">
        <v>5.0</v>
      </c>
      <c r="N30" s="173"/>
      <c r="O30" s="175"/>
      <c r="P30" s="173"/>
      <c r="Q30" s="175">
        <v>3.0</v>
      </c>
      <c r="R30" s="173">
        <v>6.0</v>
      </c>
      <c r="S30" s="175"/>
      <c r="T30" s="173">
        <v>6.0</v>
      </c>
      <c r="U30" s="175"/>
      <c r="V30" s="173"/>
      <c r="W30" s="176">
        <f t="shared" si="3"/>
        <v>25</v>
      </c>
      <c r="X30" s="173">
        <v>0.0</v>
      </c>
      <c r="Y30" s="173">
        <v>0.0</v>
      </c>
      <c r="Z30" s="173"/>
      <c r="AA30" s="170"/>
      <c r="AB30" s="170"/>
      <c r="AC30" s="170"/>
      <c r="AD30" s="170"/>
    </row>
    <row r="31">
      <c r="A31" s="177" t="str">
        <f>'Alle Produkte - Gesamtsortiment'!A42</f>
        <v>E22</v>
      </c>
      <c r="B31" s="178" t="str">
        <f>'Alle Produkte - Gesamtsortiment'!C42</f>
        <v>Crème Fraîche</v>
      </c>
      <c r="C31" s="162">
        <f>'Alle Produkte - Gesamtsortiment'!U42</f>
        <v>2.255</v>
      </c>
      <c r="D31" s="172"/>
      <c r="E31" s="172"/>
      <c r="F31" s="173">
        <f t="shared" si="1"/>
        <v>0</v>
      </c>
      <c r="G31" s="174"/>
      <c r="H31" s="175"/>
      <c r="I31" s="175"/>
      <c r="J31" s="173"/>
      <c r="K31" s="175"/>
      <c r="L31" s="173"/>
      <c r="M31" s="175">
        <v>5.0</v>
      </c>
      <c r="N31" s="173"/>
      <c r="O31" s="175"/>
      <c r="P31" s="173"/>
      <c r="Q31" s="175"/>
      <c r="R31" s="173"/>
      <c r="S31" s="175"/>
      <c r="T31" s="173"/>
      <c r="U31" s="175"/>
      <c r="V31" s="173"/>
      <c r="W31" s="176">
        <f t="shared" si="3"/>
        <v>5</v>
      </c>
      <c r="X31" s="173">
        <v>0.0</v>
      </c>
      <c r="Y31" s="173">
        <v>0.0</v>
      </c>
      <c r="Z31" s="173"/>
      <c r="AA31" s="170"/>
      <c r="AB31" s="170"/>
      <c r="AC31" s="170"/>
      <c r="AD31" s="170"/>
    </row>
    <row r="32">
      <c r="A32" s="177" t="str">
        <f>'Alle Produkte - Gesamtsortiment'!A43</f>
        <v>E23</v>
      </c>
      <c r="B32" s="178" t="str">
        <f>'Alle Produkte - Gesamtsortiment'!C43</f>
        <v>Magerquark</v>
      </c>
      <c r="C32" s="162">
        <f>'Alle Produkte - Gesamtsortiment'!U43</f>
        <v>1.973125</v>
      </c>
      <c r="D32" s="172"/>
      <c r="E32" s="172"/>
      <c r="F32" s="173">
        <f t="shared" si="1"/>
        <v>0</v>
      </c>
      <c r="G32" s="174"/>
      <c r="H32" s="175"/>
      <c r="I32" s="175"/>
      <c r="J32" s="173">
        <v>5.0</v>
      </c>
      <c r="K32" s="175"/>
      <c r="L32" s="173"/>
      <c r="M32" s="175"/>
      <c r="N32" s="173"/>
      <c r="O32" s="175"/>
      <c r="P32" s="173"/>
      <c r="Q32" s="175"/>
      <c r="R32" s="173"/>
      <c r="S32" s="175"/>
      <c r="T32" s="173"/>
      <c r="U32" s="175"/>
      <c r="V32" s="173"/>
      <c r="W32" s="176">
        <f t="shared" si="3"/>
        <v>5</v>
      </c>
      <c r="X32" s="173">
        <v>0.0</v>
      </c>
      <c r="Y32" s="173">
        <v>0.0</v>
      </c>
      <c r="Z32" s="173"/>
      <c r="AA32" s="170"/>
      <c r="AB32" s="170"/>
      <c r="AC32" s="170"/>
      <c r="AD32" s="170"/>
    </row>
    <row r="33">
      <c r="A33" s="177" t="str">
        <f>'Alle Produkte - Gesamtsortiment'!A44</f>
        <v>E24</v>
      </c>
      <c r="B33" s="178" t="str">
        <f>'Alle Produkte - Gesamtsortiment'!C44</f>
        <v>Soya Cuisine Rahm</v>
      </c>
      <c r="C33" s="162">
        <f>'Alle Produkte - Gesamtsortiment'!U44</f>
        <v>1.522125</v>
      </c>
      <c r="D33" s="172"/>
      <c r="E33" s="172"/>
      <c r="F33" s="173">
        <f t="shared" si="1"/>
        <v>0</v>
      </c>
      <c r="G33" s="174"/>
      <c r="H33" s="175"/>
      <c r="I33" s="175"/>
      <c r="J33" s="173">
        <v>3.0</v>
      </c>
      <c r="K33" s="175">
        <v>3.0</v>
      </c>
      <c r="L33" s="173"/>
      <c r="M33" s="175">
        <v>6.0</v>
      </c>
      <c r="N33" s="173"/>
      <c r="O33" s="175"/>
      <c r="P33" s="173"/>
      <c r="Q33" s="175"/>
      <c r="R33" s="173"/>
      <c r="S33" s="175"/>
      <c r="T33" s="173">
        <v>15.0</v>
      </c>
      <c r="U33" s="175"/>
      <c r="V33" s="173"/>
      <c r="W33" s="176">
        <f t="shared" si="3"/>
        <v>27</v>
      </c>
      <c r="X33" s="173">
        <v>0.0</v>
      </c>
      <c r="Y33" s="173">
        <v>12.0</v>
      </c>
      <c r="Z33" s="173"/>
      <c r="AA33" s="170"/>
      <c r="AB33" s="170"/>
      <c r="AC33" s="170"/>
      <c r="AD33" s="170"/>
    </row>
    <row r="34">
      <c r="A34" s="177" t="str">
        <f>'Alle Produkte - Gesamtsortiment'!A46</f>
        <v>E30</v>
      </c>
      <c r="B34" s="178" t="str">
        <f>'Alle Produkte - Gesamtsortiment'!C46</f>
        <v>Frischkäse California Doppel</v>
      </c>
      <c r="C34" s="162">
        <f>'Alle Produkte - Gesamtsortiment'!U46</f>
        <v>2.311375</v>
      </c>
      <c r="D34" s="172"/>
      <c r="E34" s="172"/>
      <c r="F34" s="173">
        <f t="shared" si="1"/>
        <v>7</v>
      </c>
      <c r="G34" s="174"/>
      <c r="H34" s="175"/>
      <c r="I34" s="175"/>
      <c r="J34" s="173">
        <v>5.0</v>
      </c>
      <c r="K34" s="175"/>
      <c r="L34" s="173"/>
      <c r="M34" s="175"/>
      <c r="N34" s="173"/>
      <c r="O34" s="175"/>
      <c r="P34" s="173"/>
      <c r="Q34" s="175"/>
      <c r="R34" s="173">
        <v>6.0</v>
      </c>
      <c r="S34" s="175"/>
      <c r="T34" s="173">
        <v>6.0</v>
      </c>
      <c r="U34" s="175"/>
      <c r="V34" s="173">
        <v>7.0</v>
      </c>
      <c r="W34" s="176">
        <f>SUM(I34:V34)</f>
        <v>24</v>
      </c>
      <c r="X34" s="173">
        <v>0.0</v>
      </c>
      <c r="Y34" s="173">
        <v>0.0</v>
      </c>
      <c r="Z34" s="173"/>
      <c r="AA34" s="170"/>
      <c r="AB34" s="170"/>
      <c r="AC34" s="170"/>
      <c r="AD34" s="170"/>
    </row>
    <row r="35">
      <c r="A35" s="177" t="str">
        <f>'Alle Produkte - Gesamtsortiment'!A47</f>
        <v>E31</v>
      </c>
      <c r="B35" s="178" t="str">
        <f>'Alle Produkte - Gesamtsortiment'!C47</f>
        <v>Tomme</v>
      </c>
      <c r="C35" s="183">
        <f>'Alle Produkte - Gesamtsortiment'!U47</f>
        <v>0.0281875</v>
      </c>
      <c r="D35" s="172"/>
      <c r="E35" s="172"/>
      <c r="F35" s="173">
        <f t="shared" si="1"/>
        <v>0</v>
      </c>
      <c r="G35" s="174"/>
      <c r="H35" s="175"/>
      <c r="I35" s="175"/>
      <c r="J35" s="173"/>
      <c r="K35" s="175"/>
      <c r="L35" s="173"/>
      <c r="M35" s="175"/>
      <c r="N35" s="173"/>
      <c r="O35" s="175"/>
      <c r="P35" s="173"/>
      <c r="Q35" s="175"/>
      <c r="R35" s="173"/>
      <c r="S35" s="175"/>
      <c r="T35" s="173"/>
      <c r="U35" s="175"/>
      <c r="V35" s="173"/>
      <c r="W35" s="176">
        <f t="shared" ref="W35:W36" si="5">SUM(I35:U35)</f>
        <v>0</v>
      </c>
      <c r="X35" s="173">
        <v>0.0</v>
      </c>
      <c r="Y35" s="173">
        <v>0.0</v>
      </c>
      <c r="Z35" s="173"/>
      <c r="AA35" s="170"/>
      <c r="AB35" s="170"/>
      <c r="AC35" s="170"/>
      <c r="AD35" s="170"/>
    </row>
    <row r="36">
      <c r="A36" s="177" t="str">
        <f>'Alle Produkte - Gesamtsortiment'!A48</f>
        <v>E32</v>
      </c>
      <c r="B36" s="178" t="str">
        <f>'Alle Produkte - Gesamtsortiment'!C48</f>
        <v>Weichkäse Nr.2</v>
      </c>
      <c r="C36" s="162">
        <f>'Alle Produkte - Gesamtsortiment'!U48</f>
        <v>0.019393</v>
      </c>
      <c r="D36" s="172"/>
      <c r="E36" s="172"/>
      <c r="F36" s="173">
        <f t="shared" si="1"/>
        <v>0</v>
      </c>
      <c r="G36" s="174"/>
      <c r="H36" s="175"/>
      <c r="I36" s="175"/>
      <c r="J36" s="182"/>
      <c r="K36" s="175"/>
      <c r="L36" s="173"/>
      <c r="M36" s="175"/>
      <c r="N36" s="173"/>
      <c r="O36" s="175"/>
      <c r="P36" s="173"/>
      <c r="Q36" s="175"/>
      <c r="R36" s="173"/>
      <c r="S36" s="175"/>
      <c r="T36" s="173"/>
      <c r="U36" s="175"/>
      <c r="V36" s="173"/>
      <c r="W36" s="176">
        <f t="shared" si="5"/>
        <v>0</v>
      </c>
      <c r="X36" s="173">
        <v>0.0</v>
      </c>
      <c r="Y36" s="173">
        <v>0.0</v>
      </c>
      <c r="Z36" s="173"/>
      <c r="AA36" s="170"/>
      <c r="AB36" s="170"/>
      <c r="AC36" s="170"/>
      <c r="AD36" s="170"/>
    </row>
    <row r="37">
      <c r="A37" s="177" t="str">
        <f>'Alle Produkte - Gesamtsortiment'!A49</f>
        <v>E33</v>
      </c>
      <c r="B37" s="178" t="str">
        <f>'Alle Produkte - Gesamtsortiment'!C49</f>
        <v>Greyezer AOP</v>
      </c>
      <c r="C37" s="183">
        <f>'Alle Produkte - Gesamtsortiment'!U49</f>
        <v>0.028717425</v>
      </c>
      <c r="D37" s="172"/>
      <c r="E37" s="172"/>
      <c r="F37" s="173">
        <f t="shared" si="1"/>
        <v>1336</v>
      </c>
      <c r="G37" s="174"/>
      <c r="H37" s="175"/>
      <c r="I37" s="175"/>
      <c r="J37" s="173"/>
      <c r="K37" s="175"/>
      <c r="L37" s="173"/>
      <c r="M37" s="175"/>
      <c r="N37" s="173"/>
      <c r="O37" s="175"/>
      <c r="P37" s="173"/>
      <c r="Q37" s="175"/>
      <c r="R37" s="173"/>
      <c r="S37" s="175"/>
      <c r="T37" s="173"/>
      <c r="U37" s="175"/>
      <c r="V37" s="173">
        <v>1336.0</v>
      </c>
      <c r="W37" s="176">
        <f t="shared" ref="W37:W38" si="6">SUM(I37:V37)</f>
        <v>1336</v>
      </c>
      <c r="X37" s="173">
        <v>0.0</v>
      </c>
      <c r="Y37" s="173">
        <v>0.0</v>
      </c>
      <c r="Z37" s="173"/>
      <c r="AA37" s="170"/>
      <c r="AB37" s="170"/>
      <c r="AC37" s="170"/>
      <c r="AD37" s="170"/>
    </row>
    <row r="38">
      <c r="A38" s="177" t="str">
        <f>'Alle Produkte - Gesamtsortiment'!A50</f>
        <v>E34</v>
      </c>
      <c r="B38" s="178" t="str">
        <f>'Alle Produkte - Gesamtsortiment'!C50</f>
        <v>Parmesan</v>
      </c>
      <c r="C38" s="183">
        <f>'Alle Produkte - Gesamtsortiment'!U50</f>
        <v>0.03157</v>
      </c>
      <c r="D38" s="172"/>
      <c r="E38" s="172"/>
      <c r="F38" s="173">
        <f t="shared" si="1"/>
        <v>6186</v>
      </c>
      <c r="G38" s="174"/>
      <c r="H38" s="175"/>
      <c r="I38" s="175"/>
      <c r="J38" s="173"/>
      <c r="K38" s="175"/>
      <c r="L38" s="173"/>
      <c r="M38" s="175"/>
      <c r="N38" s="173"/>
      <c r="O38" s="175"/>
      <c r="P38" s="173"/>
      <c r="Q38" s="175"/>
      <c r="R38" s="173"/>
      <c r="S38" s="175"/>
      <c r="T38" s="173"/>
      <c r="U38" s="175"/>
      <c r="V38" s="173">
        <v>6186.0</v>
      </c>
      <c r="W38" s="176">
        <f t="shared" si="6"/>
        <v>6186</v>
      </c>
      <c r="X38" s="173">
        <v>0.0</v>
      </c>
      <c r="Y38" s="173">
        <v>0.0</v>
      </c>
      <c r="Z38" s="173"/>
      <c r="AA38" s="170"/>
      <c r="AB38" s="170"/>
      <c r="AC38" s="170"/>
      <c r="AD38" s="170"/>
    </row>
    <row r="39">
      <c r="A39" s="177" t="str">
        <f>'Alle Produkte - Gesamtsortiment'!A51</f>
        <v>E35</v>
      </c>
      <c r="B39" s="178" t="str">
        <f>'Alle Produkte - Gesamtsortiment'!C51</f>
        <v>Hartkäse Nr. 3</v>
      </c>
      <c r="C39" s="183">
        <f>'Alle Produkte - Gesamtsortiment'!U51</f>
        <v>0.02248235</v>
      </c>
      <c r="D39" s="172"/>
      <c r="E39" s="172"/>
      <c r="F39" s="173">
        <f t="shared" si="1"/>
        <v>0</v>
      </c>
      <c r="G39" s="174"/>
      <c r="H39" s="175"/>
      <c r="I39" s="175"/>
      <c r="J39" s="173"/>
      <c r="K39" s="175"/>
      <c r="L39" s="173"/>
      <c r="M39" s="175"/>
      <c r="N39" s="173"/>
      <c r="O39" s="175"/>
      <c r="P39" s="173"/>
      <c r="Q39" s="175"/>
      <c r="R39" s="173"/>
      <c r="S39" s="175"/>
      <c r="T39" s="173"/>
      <c r="U39" s="175"/>
      <c r="V39" s="173"/>
      <c r="W39" s="176">
        <f>SUM(I39:U39)</f>
        <v>0</v>
      </c>
      <c r="X39" s="173">
        <v>0.0</v>
      </c>
      <c r="Y39" s="173">
        <v>0.0</v>
      </c>
      <c r="Z39" s="173"/>
      <c r="AA39" s="170"/>
      <c r="AB39" s="170"/>
      <c r="AC39" s="170"/>
      <c r="AD39" s="170"/>
    </row>
    <row r="40">
      <c r="A40" s="184" t="str">
        <f>'Alle Produkte - Gesamtsortiment'!A52</f>
        <v>E36</v>
      </c>
      <c r="B40" s="178" t="str">
        <f>'Alle Produkte - Gesamtsortiment'!C52</f>
        <v>Reibkäse</v>
      </c>
      <c r="C40" s="162">
        <f>'Alle Produkte - Gesamtsortiment'!U52</f>
        <v>2.59325</v>
      </c>
      <c r="D40" s="172"/>
      <c r="E40" s="172"/>
      <c r="F40" s="173">
        <f t="shared" si="1"/>
        <v>5</v>
      </c>
      <c r="G40" s="174"/>
      <c r="H40" s="175"/>
      <c r="I40" s="175"/>
      <c r="J40" s="173"/>
      <c r="K40" s="175"/>
      <c r="L40" s="173"/>
      <c r="M40" s="175"/>
      <c r="N40" s="173"/>
      <c r="O40" s="175"/>
      <c r="P40" s="173"/>
      <c r="Q40" s="175"/>
      <c r="R40" s="173"/>
      <c r="S40" s="175"/>
      <c r="T40" s="173"/>
      <c r="U40" s="175"/>
      <c r="V40" s="173">
        <v>5.0</v>
      </c>
      <c r="W40" s="176">
        <f t="shared" ref="W40:W41" si="7">SUM(I40:V40)</f>
        <v>5</v>
      </c>
      <c r="X40" s="173">
        <v>0.0</v>
      </c>
      <c r="Y40" s="173">
        <v>0.0</v>
      </c>
      <c r="Z40" s="173"/>
      <c r="AA40" s="170"/>
      <c r="AB40" s="170"/>
      <c r="AC40" s="170"/>
      <c r="AD40" s="170"/>
    </row>
    <row r="41">
      <c r="A41" s="184" t="str">
        <f>'Alle Produkte - Gesamtsortiment'!A53</f>
        <v>E37</v>
      </c>
      <c r="B41" s="112" t="str">
        <f>'Alle Produkte - Gesamtsortiment'!C53</f>
        <v>Doppel-Mozzarella</v>
      </c>
      <c r="C41" s="162">
        <f>'Alle Produkte - Gesamtsortiment'!U53</f>
        <v>3.100625</v>
      </c>
      <c r="D41" s="172"/>
      <c r="E41" s="172">
        <v>11.0</v>
      </c>
      <c r="F41" s="173">
        <f t="shared" si="1"/>
        <v>26</v>
      </c>
      <c r="G41" s="174"/>
      <c r="H41" s="175"/>
      <c r="I41" s="175"/>
      <c r="J41" s="173"/>
      <c r="K41" s="175"/>
      <c r="L41" s="173"/>
      <c r="M41" s="175"/>
      <c r="N41" s="173"/>
      <c r="O41" s="175"/>
      <c r="P41" s="173">
        <v>10.0</v>
      </c>
      <c r="Q41" s="175"/>
      <c r="R41" s="173">
        <v>9.0</v>
      </c>
      <c r="S41" s="175"/>
      <c r="T41" s="173">
        <v>20.0</v>
      </c>
      <c r="U41" s="175"/>
      <c r="V41" s="173">
        <v>15.0</v>
      </c>
      <c r="W41" s="176">
        <f t="shared" si="7"/>
        <v>54</v>
      </c>
      <c r="X41" s="173">
        <v>11.0</v>
      </c>
      <c r="Y41" s="173">
        <v>0.0</v>
      </c>
      <c r="Z41" s="173">
        <v>5.0</v>
      </c>
      <c r="AA41" s="170"/>
      <c r="AB41" s="170"/>
      <c r="AC41" s="170"/>
      <c r="AD41" s="170"/>
    </row>
    <row r="42">
      <c r="A42" s="177" t="str">
        <f>'Alle Produkte - Gesamtsortiment'!A55</f>
        <v>E39</v>
      </c>
      <c r="B42" s="178" t="str">
        <f>'Alle Produkte - Gesamtsortiment'!C55</f>
        <v>Seidentofu</v>
      </c>
      <c r="C42" s="162">
        <f>'Alle Produkte - Gesamtsortiment'!U55</f>
        <v>4.17175</v>
      </c>
      <c r="D42" s="172"/>
      <c r="E42" s="172"/>
      <c r="F42" s="173">
        <f t="shared" si="1"/>
        <v>0</v>
      </c>
      <c r="G42" s="174"/>
      <c r="H42" s="175"/>
      <c r="I42" s="175"/>
      <c r="J42" s="173"/>
      <c r="K42" s="175"/>
      <c r="L42" s="173">
        <v>24.0</v>
      </c>
      <c r="M42" s="175"/>
      <c r="N42" s="173"/>
      <c r="O42" s="175"/>
      <c r="P42" s="173"/>
      <c r="Q42" s="175"/>
      <c r="R42" s="173"/>
      <c r="S42" s="175"/>
      <c r="T42" s="173"/>
      <c r="U42" s="175"/>
      <c r="V42" s="173"/>
      <c r="W42" s="176">
        <f>SUM(I42:U42)</f>
        <v>24</v>
      </c>
      <c r="X42" s="173">
        <v>0.0</v>
      </c>
      <c r="Y42" s="173">
        <v>0.0</v>
      </c>
      <c r="Z42" s="173"/>
      <c r="AA42" s="170"/>
      <c r="AB42" s="170"/>
      <c r="AC42" s="170"/>
      <c r="AD42" s="170"/>
    </row>
    <row r="43">
      <c r="A43" s="161" t="str">
        <f>'Alle Produkte - Gesamtsortiment'!A56</f>
        <v>E40</v>
      </c>
      <c r="B43" s="112" t="str">
        <f>'Alle Produkte - Gesamtsortiment'!C56</f>
        <v>Blätterteig Dinkel ausgewallt</v>
      </c>
      <c r="C43" s="162">
        <f>'Alle Produkte - Gesamtsortiment'!U56</f>
        <v>5.0512</v>
      </c>
      <c r="D43" s="172"/>
      <c r="E43" s="172"/>
      <c r="F43" s="173">
        <f t="shared" si="1"/>
        <v>5</v>
      </c>
      <c r="G43" s="174"/>
      <c r="H43" s="175"/>
      <c r="I43" s="175"/>
      <c r="J43" s="173"/>
      <c r="K43" s="175"/>
      <c r="L43" s="173">
        <v>10.0</v>
      </c>
      <c r="M43" s="175"/>
      <c r="N43" s="173"/>
      <c r="O43" s="175"/>
      <c r="P43" s="173"/>
      <c r="Q43" s="175"/>
      <c r="R43" s="173"/>
      <c r="S43" s="175">
        <v>3.0</v>
      </c>
      <c r="T43" s="173">
        <v>5.0</v>
      </c>
      <c r="U43" s="175"/>
      <c r="V43" s="173">
        <v>5.0</v>
      </c>
      <c r="W43" s="176">
        <f>SUM(I43:V43)</f>
        <v>23</v>
      </c>
      <c r="X43" s="173">
        <v>0.0</v>
      </c>
      <c r="Y43" s="173">
        <v>0.0</v>
      </c>
      <c r="Z43" s="173"/>
      <c r="AA43" s="170"/>
      <c r="AB43" s="170"/>
      <c r="AC43" s="170"/>
      <c r="AD43" s="170"/>
    </row>
    <row r="44">
      <c r="A44" s="184" t="str">
        <f>'Alle Produkte - Gesamtsortiment'!A57</f>
        <v>E41</v>
      </c>
      <c r="B44" s="112" t="str">
        <f>'Alle Produkte - Gesamtsortiment'!C57</f>
        <v>Blätterteig Weizen ausgewallt</v>
      </c>
      <c r="C44" s="162">
        <f>'Alle Produkte - Gesamtsortiment'!U57</f>
        <v>4.84825</v>
      </c>
      <c r="D44" s="185"/>
      <c r="E44" s="185">
        <v>0.0</v>
      </c>
      <c r="F44" s="173">
        <f t="shared" si="1"/>
        <v>0</v>
      </c>
      <c r="G44" s="174"/>
      <c r="H44" s="175"/>
      <c r="I44" s="175"/>
      <c r="J44" s="173"/>
      <c r="K44" s="175"/>
      <c r="L44" s="173"/>
      <c r="M44" s="175"/>
      <c r="N44" s="173"/>
      <c r="O44" s="175"/>
      <c r="P44" s="173"/>
      <c r="Q44" s="175"/>
      <c r="R44" s="173"/>
      <c r="S44" s="175"/>
      <c r="T44" s="173">
        <v>6.0</v>
      </c>
      <c r="U44" s="175"/>
      <c r="V44" s="173"/>
      <c r="W44" s="176">
        <f t="shared" ref="W44:W45" si="8">SUM(I44:U44)</f>
        <v>6</v>
      </c>
      <c r="X44" s="186">
        <v>1.0</v>
      </c>
      <c r="Y44" s="186">
        <v>0.0</v>
      </c>
      <c r="Z44" s="186">
        <v>2.0</v>
      </c>
      <c r="AA44" s="170"/>
      <c r="AB44" s="170"/>
      <c r="AC44" s="170"/>
      <c r="AD44" s="170"/>
    </row>
    <row r="45">
      <c r="A45" s="184" t="str">
        <f>'Alle Produkte - Gesamtsortiment'!A58</f>
        <v>E42</v>
      </c>
      <c r="B45" s="112" t="str">
        <f>'Alle Produkte - Gesamtsortiment'!C58</f>
        <v>Tofu Nature</v>
      </c>
      <c r="C45" s="162">
        <f>'Alle Produkte - Gesamtsortiment'!U58</f>
        <v>2.965325</v>
      </c>
      <c r="D45" s="185"/>
      <c r="E45" s="185">
        <v>3.0</v>
      </c>
      <c r="F45" s="173">
        <f t="shared" si="1"/>
        <v>9</v>
      </c>
      <c r="G45" s="174"/>
      <c r="H45" s="175"/>
      <c r="I45" s="175"/>
      <c r="J45" s="173"/>
      <c r="K45" s="175"/>
      <c r="L45" s="173"/>
      <c r="M45" s="175"/>
      <c r="N45" s="173"/>
      <c r="O45" s="175"/>
      <c r="P45" s="173"/>
      <c r="Q45" s="175"/>
      <c r="R45" s="173"/>
      <c r="S45" s="175"/>
      <c r="T45" s="173">
        <v>6.0</v>
      </c>
      <c r="U45" s="175"/>
      <c r="V45" s="173">
        <v>6.0</v>
      </c>
      <c r="W45" s="176">
        <f t="shared" si="8"/>
        <v>6</v>
      </c>
      <c r="X45" s="186">
        <v>1.0</v>
      </c>
      <c r="Y45" s="186">
        <v>-1.0</v>
      </c>
      <c r="Z45" s="186">
        <v>2.0</v>
      </c>
      <c r="AA45" s="170"/>
      <c r="AB45" s="170"/>
      <c r="AC45" s="170"/>
      <c r="AD45" s="170"/>
    </row>
    <row r="46">
      <c r="A46" s="184" t="str">
        <f>'Alle Produkte - Gesamtsortiment'!A59</f>
        <v>E43</v>
      </c>
      <c r="B46" s="112" t="str">
        <f>'Alle Produkte - Gesamtsortiment'!C59</f>
        <v>Tofu-Gemüsemedaillons - delist</v>
      </c>
      <c r="C46" s="162">
        <f>'Alle Produkte - Gesamtsortiment'!U59</f>
        <v>5.130125</v>
      </c>
      <c r="D46" s="185"/>
      <c r="E46" s="185">
        <v>3.0</v>
      </c>
      <c r="F46" s="173">
        <f t="shared" si="1"/>
        <v>9</v>
      </c>
      <c r="G46" s="174"/>
      <c r="H46" s="175"/>
      <c r="I46" s="175"/>
      <c r="J46" s="173"/>
      <c r="K46" s="175"/>
      <c r="L46" s="173"/>
      <c r="M46" s="175"/>
      <c r="N46" s="173"/>
      <c r="O46" s="175"/>
      <c r="P46" s="173"/>
      <c r="Q46" s="175"/>
      <c r="R46" s="173"/>
      <c r="S46" s="175"/>
      <c r="T46" s="173">
        <v>9.0</v>
      </c>
      <c r="U46" s="175"/>
      <c r="V46" s="173">
        <v>6.0</v>
      </c>
      <c r="W46" s="176">
        <f>SUM(I46:V46)</f>
        <v>15</v>
      </c>
      <c r="X46" s="186">
        <v>2.0</v>
      </c>
      <c r="Y46" s="186">
        <v>1.0</v>
      </c>
      <c r="Z46" s="186">
        <v>2.0</v>
      </c>
      <c r="AA46" s="170"/>
      <c r="AB46" s="170"/>
      <c r="AC46" s="170"/>
      <c r="AD46" s="170"/>
    </row>
    <row r="47">
      <c r="A47" s="184" t="str">
        <f>'Alle Produkte - Gesamtsortiment'!A60</f>
        <v>E44</v>
      </c>
      <c r="B47" s="112" t="str">
        <f>'Alle Produkte - Gesamtsortiment'!C60</f>
        <v>Hefe frisch 500g</v>
      </c>
      <c r="C47" s="162">
        <f>'Alle Produkte - Gesamtsortiment'!U60</f>
        <v>5.355625</v>
      </c>
      <c r="D47" s="185"/>
      <c r="E47" s="185">
        <v>0.0</v>
      </c>
      <c r="F47" s="173">
        <f t="shared" si="1"/>
        <v>0</v>
      </c>
      <c r="G47" s="174"/>
      <c r="H47" s="175"/>
      <c r="I47" s="175"/>
      <c r="J47" s="173"/>
      <c r="K47" s="175"/>
      <c r="L47" s="173"/>
      <c r="M47" s="175"/>
      <c r="N47" s="173"/>
      <c r="O47" s="175"/>
      <c r="P47" s="173"/>
      <c r="Q47" s="175"/>
      <c r="R47" s="173"/>
      <c r="S47" s="175"/>
      <c r="T47" s="173">
        <v>6.0</v>
      </c>
      <c r="U47" s="175"/>
      <c r="V47" s="173"/>
      <c r="W47" s="176">
        <f t="shared" ref="W47:W53" si="9">SUM(I47:U47)</f>
        <v>6</v>
      </c>
      <c r="X47" s="186">
        <v>2.0</v>
      </c>
      <c r="Y47" s="186">
        <v>0.0</v>
      </c>
      <c r="Z47" s="186">
        <v>2.0</v>
      </c>
      <c r="AA47" s="170"/>
      <c r="AB47" s="170"/>
      <c r="AC47" s="170"/>
      <c r="AD47" s="170"/>
    </row>
    <row r="48">
      <c r="A48" s="184" t="str">
        <f>'Alle Produkte - Gesamtsortiment'!A61</f>
        <v>E45</v>
      </c>
      <c r="B48" s="112" t="str">
        <f>'Alle Produkte - Gesamtsortiment'!C61</f>
        <v>Bratkäse Provençal</v>
      </c>
      <c r="C48" s="162">
        <f>'Alle Produkte - Gesamtsortiment'!U61</f>
        <v>2.627075</v>
      </c>
      <c r="D48" s="172"/>
      <c r="E48" s="172"/>
      <c r="F48" s="173">
        <f t="shared" si="1"/>
        <v>0</v>
      </c>
      <c r="G48" s="174"/>
      <c r="H48" s="175"/>
      <c r="I48" s="175"/>
      <c r="J48" s="173"/>
      <c r="K48" s="175"/>
      <c r="L48" s="173"/>
      <c r="M48" s="175"/>
      <c r="N48" s="173"/>
      <c r="O48" s="175"/>
      <c r="P48" s="173"/>
      <c r="Q48" s="175"/>
      <c r="R48" s="173"/>
      <c r="S48" s="175"/>
      <c r="T48" s="173">
        <v>2.0</v>
      </c>
      <c r="U48" s="175"/>
      <c r="V48" s="173"/>
      <c r="W48" s="176">
        <f t="shared" si="9"/>
        <v>2</v>
      </c>
      <c r="X48" s="173">
        <v>0.0</v>
      </c>
      <c r="Y48" s="173">
        <v>1.0</v>
      </c>
      <c r="Z48" s="173"/>
      <c r="AA48" s="170"/>
      <c r="AB48" s="170"/>
      <c r="AC48" s="170"/>
      <c r="AD48" s="170"/>
    </row>
    <row r="49">
      <c r="A49" s="184" t="str">
        <f>'Alle Produkte - Gesamtsortiment'!A77</f>
        <v>H10</v>
      </c>
      <c r="B49" s="112" t="str">
        <f>'Alle Produkte - Gesamtsortiment'!C77</f>
        <v>Passata</v>
      </c>
      <c r="C49" s="162">
        <f>'Alle Produkte - Gesamtsortiment'!U77</f>
        <v>2.6609</v>
      </c>
      <c r="D49" s="187"/>
      <c r="E49" s="187">
        <v>8.0</v>
      </c>
      <c r="F49" s="173">
        <f t="shared" si="1"/>
        <v>8</v>
      </c>
      <c r="G49" s="174"/>
      <c r="H49" s="175"/>
      <c r="I49" s="175">
        <v>36.0</v>
      </c>
      <c r="J49" s="188"/>
      <c r="K49" s="175"/>
      <c r="L49" s="188"/>
      <c r="M49" s="175"/>
      <c r="N49" s="188"/>
      <c r="O49" s="175"/>
      <c r="P49" s="188"/>
      <c r="Q49" s="175"/>
      <c r="R49" s="188"/>
      <c r="S49" s="175"/>
      <c r="T49" s="188"/>
      <c r="U49" s="175"/>
      <c r="V49" s="188"/>
      <c r="W49" s="176">
        <f t="shared" si="9"/>
        <v>36</v>
      </c>
      <c r="X49" s="188">
        <v>14.0</v>
      </c>
      <c r="Y49" s="188">
        <v>10.0</v>
      </c>
      <c r="Z49" s="188">
        <v>10.0</v>
      </c>
      <c r="AA49" s="170"/>
      <c r="AB49" s="170"/>
      <c r="AC49" s="170"/>
      <c r="AD49" s="170"/>
    </row>
    <row r="50">
      <c r="A50" s="184" t="str">
        <f>'Alle Produkte - Gesamtsortiment'!A78</f>
        <v>H11</v>
      </c>
      <c r="B50" s="112" t="str">
        <f>'Alle Produkte - Gesamtsortiment'!C78</f>
        <v>Pelati</v>
      </c>
      <c r="C50" s="162">
        <f>'Alle Produkte - Gesamtsortiment'!U78</f>
        <v>1.364275</v>
      </c>
      <c r="D50" s="187"/>
      <c r="E50" s="187">
        <v>27.0</v>
      </c>
      <c r="F50" s="173">
        <f t="shared" si="1"/>
        <v>27</v>
      </c>
      <c r="G50" s="174"/>
      <c r="H50" s="175"/>
      <c r="I50" s="175">
        <v>24.0</v>
      </c>
      <c r="J50" s="188"/>
      <c r="K50" s="175">
        <v>12.0</v>
      </c>
      <c r="L50" s="188"/>
      <c r="M50" s="175"/>
      <c r="N50" s="188">
        <v>24.0</v>
      </c>
      <c r="O50" s="175"/>
      <c r="P50" s="188">
        <v>24.0</v>
      </c>
      <c r="Q50" s="175"/>
      <c r="R50" s="188">
        <v>20.0</v>
      </c>
      <c r="S50" s="175"/>
      <c r="T50" s="188">
        <v>48.0</v>
      </c>
      <c r="U50" s="175"/>
      <c r="V50" s="188"/>
      <c r="W50" s="176">
        <f t="shared" si="9"/>
        <v>152</v>
      </c>
      <c r="X50" s="188">
        <v>44.0</v>
      </c>
      <c r="Y50" s="188">
        <v>35.0</v>
      </c>
      <c r="Z50" s="188">
        <v>15.0</v>
      </c>
      <c r="AA50" s="170"/>
      <c r="AB50" s="170"/>
      <c r="AC50" s="170"/>
      <c r="AD50" s="170"/>
    </row>
    <row r="51">
      <c r="A51" s="184" t="str">
        <f>'Alle Produkte - Gesamtsortiment'!A79</f>
        <v>H20</v>
      </c>
      <c r="B51" s="112" t="str">
        <f>'Alle Produkte - Gesamtsortiment'!C79</f>
        <v>Orecchiette</v>
      </c>
      <c r="C51" s="162">
        <f>'Alle Produkte - Gesamtsortiment'!U79</f>
        <v>3.54035</v>
      </c>
      <c r="D51" s="187"/>
      <c r="E51" s="187">
        <v>19.0</v>
      </c>
      <c r="F51" s="173">
        <f t="shared" si="1"/>
        <v>19</v>
      </c>
      <c r="G51" s="174"/>
      <c r="H51" s="175"/>
      <c r="I51" s="175">
        <v>24.0</v>
      </c>
      <c r="J51" s="188"/>
      <c r="K51" s="175"/>
      <c r="L51" s="188"/>
      <c r="M51" s="175"/>
      <c r="N51" s="188"/>
      <c r="O51" s="175"/>
      <c r="P51" s="188"/>
      <c r="Q51" s="175"/>
      <c r="R51" s="188"/>
      <c r="S51" s="175"/>
      <c r="T51" s="188">
        <v>24.0</v>
      </c>
      <c r="U51" s="175"/>
      <c r="V51" s="188"/>
      <c r="W51" s="176">
        <f t="shared" si="9"/>
        <v>48</v>
      </c>
      <c r="X51" s="188">
        <v>22.0</v>
      </c>
      <c r="Y51" s="188">
        <v>19.0</v>
      </c>
      <c r="Z51" s="188">
        <v>10.0</v>
      </c>
      <c r="AA51" s="170"/>
      <c r="AB51" s="170"/>
      <c r="AC51" s="170"/>
      <c r="AD51" s="170"/>
    </row>
    <row r="52">
      <c r="A52" s="184" t="str">
        <f>'Alle Produkte - Gesamtsortiment'!A80</f>
        <v>H21</v>
      </c>
      <c r="B52" s="112" t="str">
        <f>'Alle Produkte - Gesamtsortiment'!C80</f>
        <v>Penne</v>
      </c>
      <c r="C52" s="162">
        <f>'Alle Produkte - Gesamtsortiment'!U80</f>
        <v>2.5256</v>
      </c>
      <c r="D52" s="187"/>
      <c r="E52" s="187">
        <v>29.0</v>
      </c>
      <c r="F52" s="173">
        <f t="shared" si="1"/>
        <v>29</v>
      </c>
      <c r="G52" s="174"/>
      <c r="H52" s="175"/>
      <c r="I52" s="175">
        <v>30.0</v>
      </c>
      <c r="J52" s="188"/>
      <c r="K52" s="175"/>
      <c r="L52" s="188"/>
      <c r="M52" s="175"/>
      <c r="N52" s="188"/>
      <c r="O52" s="175"/>
      <c r="P52" s="188"/>
      <c r="Q52" s="175"/>
      <c r="R52" s="188"/>
      <c r="S52" s="175"/>
      <c r="T52" s="188">
        <v>24.0</v>
      </c>
      <c r="U52" s="175"/>
      <c r="V52" s="188"/>
      <c r="W52" s="176">
        <f t="shared" si="9"/>
        <v>54</v>
      </c>
      <c r="X52" s="188">
        <v>30.0</v>
      </c>
      <c r="Y52" s="188">
        <v>29.0</v>
      </c>
      <c r="Z52" s="188">
        <v>10.0</v>
      </c>
      <c r="AA52" s="170"/>
      <c r="AB52" s="170"/>
      <c r="AC52" s="170"/>
      <c r="AD52" s="170"/>
    </row>
    <row r="53">
      <c r="A53" s="184" t="str">
        <f>'Alle Produkte - Gesamtsortiment'!A81</f>
        <v>H22</v>
      </c>
      <c r="B53" s="112" t="str">
        <f>'Alle Produkte - Gesamtsortiment'!C81</f>
        <v>Penne Vollkorn</v>
      </c>
      <c r="C53" s="162">
        <f>'Alle Produkte - Gesamtsortiment'!U81</f>
        <v>2.5256</v>
      </c>
      <c r="D53" s="187"/>
      <c r="E53" s="187">
        <v>10.0</v>
      </c>
      <c r="F53" s="173">
        <f t="shared" si="1"/>
        <v>10</v>
      </c>
      <c r="G53" s="174"/>
      <c r="H53" s="175"/>
      <c r="I53" s="175">
        <v>24.0</v>
      </c>
      <c r="J53" s="188"/>
      <c r="K53" s="175"/>
      <c r="L53" s="188"/>
      <c r="M53" s="175"/>
      <c r="N53" s="188"/>
      <c r="O53" s="175"/>
      <c r="P53" s="188"/>
      <c r="Q53" s="175"/>
      <c r="R53" s="188"/>
      <c r="S53" s="175"/>
      <c r="T53" s="188"/>
      <c r="U53" s="175"/>
      <c r="V53" s="188"/>
      <c r="W53" s="176">
        <f t="shared" si="9"/>
        <v>24</v>
      </c>
      <c r="X53" s="188">
        <v>12.0</v>
      </c>
      <c r="Y53" s="188">
        <v>10.0</v>
      </c>
      <c r="Z53" s="188">
        <v>4.0</v>
      </c>
      <c r="AA53" s="170"/>
      <c r="AB53" s="170"/>
      <c r="AC53" s="170"/>
      <c r="AD53" s="170"/>
    </row>
    <row r="54">
      <c r="A54" s="184" t="str">
        <f>'Alle Produkte - Gesamtsortiment'!A82</f>
        <v>H23</v>
      </c>
      <c r="B54" s="112" t="str">
        <f>'Alle Produkte - Gesamtsortiment'!C82</f>
        <v>Strozzapreti</v>
      </c>
      <c r="C54" s="162">
        <f>'Alle Produkte - Gesamtsortiment'!U82</f>
        <v>5.11434</v>
      </c>
      <c r="D54" s="187"/>
      <c r="E54" s="187">
        <v>0.0</v>
      </c>
      <c r="F54" s="173">
        <f t="shared" si="1"/>
        <v>0</v>
      </c>
      <c r="G54" s="174"/>
      <c r="H54" s="175"/>
      <c r="I54" s="175"/>
      <c r="J54" s="188"/>
      <c r="K54" s="175"/>
      <c r="L54" s="188"/>
      <c r="M54" s="175"/>
      <c r="N54" s="188"/>
      <c r="O54" s="175"/>
      <c r="P54" s="188"/>
      <c r="Q54" s="175"/>
      <c r="R54" s="188"/>
      <c r="S54" s="175"/>
      <c r="T54" s="188"/>
      <c r="U54" s="175"/>
      <c r="V54" s="188"/>
      <c r="W54" s="176"/>
      <c r="X54" s="188"/>
      <c r="Y54" s="188"/>
      <c r="Z54" s="188"/>
      <c r="AA54" s="170"/>
      <c r="AB54" s="170"/>
      <c r="AC54" s="170"/>
      <c r="AD54" s="170"/>
    </row>
    <row r="55">
      <c r="A55" s="184" t="str">
        <f>'Alle Produkte - Gesamtsortiment'!A83</f>
        <v>H30</v>
      </c>
      <c r="B55" s="112" t="str">
        <f>'Alle Produkte - Gesamtsortiment'!C83</f>
        <v>Lasagne ohne Ei</v>
      </c>
      <c r="C55" s="162">
        <f>'Alle Produkte - Gesamtsortiment'!U83</f>
        <v>2.09715</v>
      </c>
      <c r="D55" s="187"/>
      <c r="E55" s="187">
        <v>3.0</v>
      </c>
      <c r="F55" s="173">
        <f t="shared" si="1"/>
        <v>3</v>
      </c>
      <c r="G55" s="174"/>
      <c r="H55" s="175"/>
      <c r="I55" s="175">
        <v>12.0</v>
      </c>
      <c r="J55" s="188"/>
      <c r="K55" s="175"/>
      <c r="L55" s="188"/>
      <c r="M55" s="175"/>
      <c r="N55" s="188"/>
      <c r="O55" s="175"/>
      <c r="P55" s="188"/>
      <c r="Q55" s="175"/>
      <c r="R55" s="188"/>
      <c r="S55" s="175"/>
      <c r="T55" s="188"/>
      <c r="U55" s="175"/>
      <c r="V55" s="188"/>
      <c r="W55" s="176">
        <f t="shared" ref="W55:W63" si="10">SUM(I55:U55)</f>
        <v>12</v>
      </c>
      <c r="X55" s="188">
        <v>8.0</v>
      </c>
      <c r="Y55" s="188">
        <v>5.0</v>
      </c>
      <c r="Z55" s="188">
        <v>4.0</v>
      </c>
      <c r="AA55" s="170"/>
      <c r="AB55" s="170"/>
      <c r="AC55" s="170"/>
      <c r="AD55" s="170"/>
    </row>
    <row r="56">
      <c r="A56" s="184" t="str">
        <f>'Alle Produkte - Gesamtsortiment'!A84</f>
        <v>H31</v>
      </c>
      <c r="B56" s="112" t="str">
        <f>'Alle Produkte - Gesamtsortiment'!C84</f>
        <v>Spaghetti Vollkorn</v>
      </c>
      <c r="C56" s="162">
        <f>'Alle Produkte - Gesamtsortiment'!U84</f>
        <v>2.085875</v>
      </c>
      <c r="D56" s="187"/>
      <c r="E56" s="187">
        <v>15.0</v>
      </c>
      <c r="F56" s="173">
        <f t="shared" si="1"/>
        <v>15</v>
      </c>
      <c r="G56" s="174"/>
      <c r="H56" s="175"/>
      <c r="I56" s="175">
        <v>24.0</v>
      </c>
      <c r="J56" s="188"/>
      <c r="K56" s="175"/>
      <c r="L56" s="188"/>
      <c r="M56" s="175"/>
      <c r="N56" s="188"/>
      <c r="O56" s="175"/>
      <c r="P56" s="188"/>
      <c r="Q56" s="175"/>
      <c r="R56" s="188"/>
      <c r="S56" s="175"/>
      <c r="T56" s="188"/>
      <c r="U56" s="175"/>
      <c r="V56" s="188"/>
      <c r="W56" s="176">
        <f t="shared" si="10"/>
        <v>24</v>
      </c>
      <c r="X56" s="188">
        <v>17.0</v>
      </c>
      <c r="Y56" s="188">
        <v>17.0</v>
      </c>
      <c r="Z56" s="188">
        <v>4.0</v>
      </c>
      <c r="AA56" s="170"/>
      <c r="AB56" s="170"/>
      <c r="AC56" s="170"/>
      <c r="AD56" s="170"/>
    </row>
    <row r="57">
      <c r="A57" s="161" t="str">
        <f>'Alle Produkte - Gesamtsortiment'!A85</f>
        <v>H32</v>
      </c>
      <c r="B57" s="112" t="str">
        <f>'Alle Produkte - Gesamtsortiment'!C85</f>
        <v>Spaghetti</v>
      </c>
      <c r="C57" s="162">
        <f>'Alle Produkte - Gesamtsortiment'!U85</f>
        <v>2.09715</v>
      </c>
      <c r="D57" s="187"/>
      <c r="E57" s="187">
        <v>29.0</v>
      </c>
      <c r="F57" s="173">
        <f t="shared" si="1"/>
        <v>29</v>
      </c>
      <c r="G57" s="174"/>
      <c r="H57" s="175"/>
      <c r="I57" s="175">
        <v>24.0</v>
      </c>
      <c r="J57" s="188"/>
      <c r="K57" s="175"/>
      <c r="L57" s="188"/>
      <c r="M57" s="175"/>
      <c r="N57" s="188"/>
      <c r="O57" s="175"/>
      <c r="P57" s="188"/>
      <c r="Q57" s="175"/>
      <c r="R57" s="188"/>
      <c r="S57" s="175"/>
      <c r="T57" s="188">
        <v>24.0</v>
      </c>
      <c r="U57" s="175"/>
      <c r="V57" s="188"/>
      <c r="W57" s="176">
        <f t="shared" si="10"/>
        <v>48</v>
      </c>
      <c r="X57" s="188">
        <v>33.0</v>
      </c>
      <c r="Y57" s="188">
        <v>30.0</v>
      </c>
      <c r="Z57" s="188">
        <v>10.0</v>
      </c>
      <c r="AA57" s="170"/>
      <c r="AB57" s="170"/>
      <c r="AC57" s="170"/>
      <c r="AD57" s="170"/>
    </row>
    <row r="58">
      <c r="A58" s="184" t="str">
        <f>'Alle Produkte - Gesamtsortiment'!A86</f>
        <v>H33</v>
      </c>
      <c r="B58" s="112" t="str">
        <f>'Alle Produkte - Gesamtsortiment'!C86</f>
        <v>Fusilli / Farfalle </v>
      </c>
      <c r="C58" s="162">
        <f>'Alle Produkte - Gesamtsortiment'!U86</f>
        <v>2.5256</v>
      </c>
      <c r="D58" s="187"/>
      <c r="E58" s="187">
        <v>17.0</v>
      </c>
      <c r="F58" s="173">
        <f t="shared" si="1"/>
        <v>17</v>
      </c>
      <c r="G58" s="174"/>
      <c r="H58" s="175"/>
      <c r="I58" s="175">
        <v>24.0</v>
      </c>
      <c r="J58" s="188"/>
      <c r="K58" s="175"/>
      <c r="L58" s="188"/>
      <c r="M58" s="175"/>
      <c r="N58" s="188"/>
      <c r="O58" s="175"/>
      <c r="P58" s="188"/>
      <c r="Q58" s="175"/>
      <c r="R58" s="188">
        <v>30.0</v>
      </c>
      <c r="S58" s="175"/>
      <c r="T58" s="188"/>
      <c r="U58" s="175"/>
      <c r="V58" s="188"/>
      <c r="W58" s="176">
        <f t="shared" si="10"/>
        <v>54</v>
      </c>
      <c r="X58" s="188">
        <v>21.0</v>
      </c>
      <c r="Y58" s="188">
        <v>18.0</v>
      </c>
      <c r="Z58" s="188">
        <v>10.0</v>
      </c>
      <c r="AA58" s="170"/>
      <c r="AB58" s="170"/>
      <c r="AC58" s="170"/>
      <c r="AD58" s="170"/>
    </row>
    <row r="59">
      <c r="A59" s="184" t="str">
        <f>'Alle Produkte - Gesamtsortiment'!A87</f>
        <v>H40</v>
      </c>
      <c r="B59" s="112" t="str">
        <f>'Alle Produkte - Gesamtsortiment'!C87</f>
        <v>Sugo al Basilico</v>
      </c>
      <c r="C59" s="162">
        <f>'Alle Produkte - Gesamtsortiment'!U87</f>
        <v>3.416325</v>
      </c>
      <c r="D59" s="187"/>
      <c r="E59" s="187">
        <v>2.0</v>
      </c>
      <c r="F59" s="173">
        <f t="shared" si="1"/>
        <v>2</v>
      </c>
      <c r="G59" s="174"/>
      <c r="H59" s="175"/>
      <c r="I59" s="175">
        <v>12.0</v>
      </c>
      <c r="J59" s="188"/>
      <c r="K59" s="175"/>
      <c r="L59" s="188"/>
      <c r="M59" s="175"/>
      <c r="N59" s="188"/>
      <c r="O59" s="175"/>
      <c r="P59" s="188"/>
      <c r="Q59" s="175"/>
      <c r="R59" s="188">
        <v>24.0</v>
      </c>
      <c r="S59" s="175"/>
      <c r="T59" s="188"/>
      <c r="U59" s="175"/>
      <c r="V59" s="188"/>
      <c r="W59" s="176">
        <f t="shared" si="10"/>
        <v>36</v>
      </c>
      <c r="X59" s="188">
        <v>7.0</v>
      </c>
      <c r="Y59" s="188">
        <v>5.0</v>
      </c>
      <c r="Z59" s="188">
        <v>5.0</v>
      </c>
      <c r="AA59" s="170"/>
      <c r="AB59" s="170"/>
      <c r="AC59" s="170"/>
      <c r="AD59" s="170"/>
    </row>
    <row r="60">
      <c r="A60" s="184" t="str">
        <f>'Alle Produkte - Gesamtsortiment'!A88</f>
        <v>H41</v>
      </c>
      <c r="B60" s="112" t="str">
        <f>'Alle Produkte - Gesamtsortiment'!C88</f>
        <v>Pesto gross</v>
      </c>
      <c r="C60" s="162">
        <f>'Alle Produkte - Gesamtsortiment'!U88</f>
        <v>4.17175</v>
      </c>
      <c r="D60" s="187"/>
      <c r="E60" s="187">
        <v>10.0</v>
      </c>
      <c r="F60" s="173">
        <f t="shared" si="1"/>
        <v>10</v>
      </c>
      <c r="G60" s="174"/>
      <c r="H60" s="175"/>
      <c r="I60" s="175">
        <v>12.0</v>
      </c>
      <c r="J60" s="188"/>
      <c r="K60" s="175"/>
      <c r="L60" s="188"/>
      <c r="M60" s="175"/>
      <c r="N60" s="188"/>
      <c r="O60" s="175"/>
      <c r="P60" s="188"/>
      <c r="Q60" s="175"/>
      <c r="R60" s="188">
        <v>12.0</v>
      </c>
      <c r="S60" s="175"/>
      <c r="T60" s="188"/>
      <c r="U60" s="175"/>
      <c r="V60" s="188"/>
      <c r="W60" s="176">
        <f t="shared" si="10"/>
        <v>24</v>
      </c>
      <c r="X60" s="188">
        <v>12.0</v>
      </c>
      <c r="Y60" s="188">
        <v>11.0</v>
      </c>
      <c r="Z60" s="188">
        <v>5.0</v>
      </c>
      <c r="AA60" s="170"/>
      <c r="AB60" s="170"/>
      <c r="AC60" s="170"/>
      <c r="AD60" s="170"/>
    </row>
    <row r="61">
      <c r="A61" s="184" t="str">
        <f>'Alle Produkte - Gesamtsortiment'!A89</f>
        <v>H42</v>
      </c>
      <c r="B61" s="112" t="str">
        <f>'Alle Produkte - Gesamtsortiment'!C89</f>
        <v>Pesto klein</v>
      </c>
      <c r="C61" s="162">
        <f>'Alle Produkte - Gesamtsortiment'!U89</f>
        <v>3.529075</v>
      </c>
      <c r="D61" s="187"/>
      <c r="E61" s="187">
        <v>2.0</v>
      </c>
      <c r="F61" s="173">
        <f t="shared" si="1"/>
        <v>2</v>
      </c>
      <c r="G61" s="174"/>
      <c r="H61" s="175"/>
      <c r="I61" s="175"/>
      <c r="J61" s="188"/>
      <c r="K61" s="175"/>
      <c r="L61" s="188"/>
      <c r="M61" s="175"/>
      <c r="N61" s="188"/>
      <c r="O61" s="175"/>
      <c r="P61" s="188">
        <v>12.0</v>
      </c>
      <c r="Q61" s="175"/>
      <c r="R61" s="188"/>
      <c r="S61" s="175"/>
      <c r="T61" s="188"/>
      <c r="U61" s="175"/>
      <c r="V61" s="188"/>
      <c r="W61" s="176">
        <f t="shared" si="10"/>
        <v>12</v>
      </c>
      <c r="X61" s="188">
        <v>2.0</v>
      </c>
      <c r="Y61" s="188">
        <v>2.0</v>
      </c>
      <c r="Z61" s="188">
        <v>5.0</v>
      </c>
      <c r="AA61" s="170"/>
      <c r="AB61" s="170"/>
      <c r="AC61" s="170"/>
      <c r="AD61" s="170"/>
    </row>
    <row r="62">
      <c r="A62" s="184" t="str">
        <f>'Alle Produkte - Gesamtsortiment'!A90</f>
        <v>H43</v>
      </c>
      <c r="B62" s="112" t="str">
        <f>'Alle Produkte - Gesamtsortiment'!C90</f>
        <v>Pesto rosso</v>
      </c>
      <c r="C62" s="162">
        <f>'Alle Produkte - Gesamtsortiment'!U90</f>
        <v>5.9983</v>
      </c>
      <c r="D62" s="187"/>
      <c r="E62" s="187">
        <v>1.0</v>
      </c>
      <c r="F62" s="173">
        <f t="shared" si="1"/>
        <v>1</v>
      </c>
      <c r="G62" s="174"/>
      <c r="H62" s="175"/>
      <c r="I62" s="175"/>
      <c r="J62" s="188"/>
      <c r="K62" s="175"/>
      <c r="L62" s="188"/>
      <c r="M62" s="175"/>
      <c r="N62" s="188"/>
      <c r="O62" s="175"/>
      <c r="P62" s="188"/>
      <c r="Q62" s="175"/>
      <c r="R62" s="188">
        <v>12.0</v>
      </c>
      <c r="S62" s="175"/>
      <c r="T62" s="188"/>
      <c r="U62" s="175"/>
      <c r="V62" s="188"/>
      <c r="W62" s="176">
        <f t="shared" si="10"/>
        <v>12</v>
      </c>
      <c r="X62" s="188">
        <v>6.0</v>
      </c>
      <c r="Y62" s="188">
        <v>3.0</v>
      </c>
      <c r="Z62" s="188">
        <v>5.0</v>
      </c>
      <c r="AA62" s="170"/>
      <c r="AB62" s="170"/>
      <c r="AC62" s="170"/>
      <c r="AD62" s="170"/>
    </row>
    <row r="63">
      <c r="A63" s="184" t="str">
        <f>'Alle Produkte - Gesamtsortiment'!A91</f>
        <v>H50</v>
      </c>
      <c r="B63" s="112" t="str">
        <f>'Alle Produkte - Gesamtsortiment'!C91</f>
        <v>Tagliatelle</v>
      </c>
      <c r="C63" s="162">
        <f>'Alle Produkte - Gesamtsortiment'!U91</f>
        <v>5.412</v>
      </c>
      <c r="D63" s="187"/>
      <c r="E63" s="187">
        <v>4.0</v>
      </c>
      <c r="F63" s="173">
        <f t="shared" si="1"/>
        <v>4</v>
      </c>
      <c r="G63" s="174"/>
      <c r="H63" s="175"/>
      <c r="I63" s="175">
        <v>22.0</v>
      </c>
      <c r="J63" s="188"/>
      <c r="K63" s="175"/>
      <c r="L63" s="188"/>
      <c r="M63" s="175"/>
      <c r="N63" s="188"/>
      <c r="O63" s="175"/>
      <c r="P63" s="188"/>
      <c r="Q63" s="175"/>
      <c r="R63" s="188"/>
      <c r="S63" s="175"/>
      <c r="T63" s="188"/>
      <c r="U63" s="175"/>
      <c r="V63" s="188"/>
      <c r="W63" s="176">
        <f t="shared" si="10"/>
        <v>22</v>
      </c>
      <c r="X63" s="188">
        <v>5.0</v>
      </c>
      <c r="Y63" s="188">
        <v>5.0</v>
      </c>
      <c r="Z63" s="188">
        <v>10.0</v>
      </c>
      <c r="AA63" s="170"/>
      <c r="AB63" s="170"/>
      <c r="AC63" s="170"/>
      <c r="AD63" s="170"/>
    </row>
    <row r="64">
      <c r="A64" s="184" t="str">
        <f>'Alle Produkte - Gesamtsortiment'!A92</f>
        <v>H51</v>
      </c>
      <c r="B64" s="112" t="str">
        <f>'Alle Produkte - Gesamtsortiment'!C92</f>
        <v>Tagliatelle piccante</v>
      </c>
      <c r="C64" s="162">
        <f>'Alle Produkte - Gesamtsortiment'!U92</f>
        <v>6.979225</v>
      </c>
      <c r="D64" s="187"/>
      <c r="E64" s="187">
        <v>0.0</v>
      </c>
      <c r="F64" s="173">
        <f t="shared" si="1"/>
        <v>0</v>
      </c>
      <c r="G64" s="174"/>
      <c r="H64" s="175"/>
      <c r="I64" s="175"/>
      <c r="J64" s="188"/>
      <c r="K64" s="175"/>
      <c r="L64" s="188"/>
      <c r="M64" s="175"/>
      <c r="N64" s="188"/>
      <c r="O64" s="175"/>
      <c r="P64" s="188"/>
      <c r="Q64" s="175"/>
      <c r="R64" s="188"/>
      <c r="S64" s="175"/>
      <c r="T64" s="188"/>
      <c r="U64" s="175"/>
      <c r="V64" s="188"/>
      <c r="W64" s="176"/>
      <c r="X64" s="188"/>
      <c r="Y64" s="188"/>
      <c r="Z64" s="188"/>
      <c r="AA64" s="170"/>
      <c r="AB64" s="170"/>
      <c r="AC64" s="170"/>
      <c r="AD64" s="170"/>
    </row>
    <row r="65">
      <c r="A65" s="184" t="str">
        <f>'Alle Produkte - Gesamtsortiment'!A93</f>
        <v>H52</v>
      </c>
      <c r="B65" s="112" t="str">
        <f>'Alle Produkte - Gesamtsortiment'!C93</f>
        <v>Tagliatelle nero di seppia</v>
      </c>
      <c r="C65" s="162">
        <f>'Alle Produkte - Gesamtsortiment'!U93</f>
        <v>6.979225</v>
      </c>
      <c r="D65" s="187"/>
      <c r="E65" s="187">
        <v>0.0</v>
      </c>
      <c r="F65" s="173">
        <f t="shared" si="1"/>
        <v>0</v>
      </c>
      <c r="G65" s="174"/>
      <c r="H65" s="175"/>
      <c r="I65" s="175"/>
      <c r="J65" s="188"/>
      <c r="K65" s="175"/>
      <c r="L65" s="188"/>
      <c r="M65" s="175"/>
      <c r="N65" s="188"/>
      <c r="O65" s="175"/>
      <c r="P65" s="188"/>
      <c r="Q65" s="175"/>
      <c r="R65" s="188"/>
      <c r="S65" s="175"/>
      <c r="T65" s="188"/>
      <c r="U65" s="175"/>
      <c r="V65" s="188"/>
      <c r="W65" s="176"/>
      <c r="X65" s="188"/>
      <c r="Y65" s="188"/>
      <c r="Z65" s="188"/>
      <c r="AA65" s="170"/>
      <c r="AB65" s="170"/>
      <c r="AC65" s="170"/>
      <c r="AD65" s="170"/>
    </row>
    <row r="66">
      <c r="A66" s="184" t="str">
        <f>'Alle Produkte - Gesamtsortiment'!A94</f>
        <v>H53</v>
      </c>
      <c r="B66" s="112" t="str">
        <f>'Alle Produkte - Gesamtsortiment'!C94</f>
        <v>Rigatoni</v>
      </c>
      <c r="C66" s="162">
        <f>'Alle Produkte - Gesamtsortiment'!U94</f>
        <v>5.11434</v>
      </c>
      <c r="D66" s="187"/>
      <c r="E66" s="187">
        <v>0.0</v>
      </c>
      <c r="F66" s="173">
        <f t="shared" si="1"/>
        <v>0</v>
      </c>
      <c r="G66" s="174"/>
      <c r="H66" s="175"/>
      <c r="I66" s="175"/>
      <c r="J66" s="188"/>
      <c r="K66" s="175"/>
      <c r="L66" s="188"/>
      <c r="M66" s="175"/>
      <c r="N66" s="188"/>
      <c r="O66" s="175"/>
      <c r="P66" s="188"/>
      <c r="Q66" s="175"/>
      <c r="R66" s="188"/>
      <c r="S66" s="175"/>
      <c r="T66" s="188"/>
      <c r="U66" s="175"/>
      <c r="V66" s="188"/>
      <c r="W66" s="176"/>
      <c r="X66" s="188"/>
      <c r="Y66" s="188"/>
      <c r="Z66" s="188"/>
      <c r="AA66" s="170"/>
      <c r="AB66" s="170"/>
      <c r="AC66" s="170"/>
      <c r="AD66" s="170"/>
    </row>
    <row r="67">
      <c r="A67" s="184" t="str">
        <f>'Alle Produkte - Gesamtsortiment'!A95</f>
        <v>J10</v>
      </c>
      <c r="B67" s="112" t="str">
        <f>'Alle Produkte - Gesamtsortiment'!C95</f>
        <v>Kichererbsen trocken</v>
      </c>
      <c r="C67" s="162">
        <f>'Alle Produkte - Gesamtsortiment'!U95</f>
        <v>4.1041</v>
      </c>
      <c r="D67" s="187"/>
      <c r="E67" s="187">
        <v>17.0</v>
      </c>
      <c r="F67" s="173">
        <f t="shared" si="1"/>
        <v>17</v>
      </c>
      <c r="G67" s="174"/>
      <c r="H67" s="175"/>
      <c r="I67" s="175">
        <v>32.0</v>
      </c>
      <c r="J67" s="188"/>
      <c r="K67" s="175"/>
      <c r="L67" s="188"/>
      <c r="M67" s="175"/>
      <c r="N67" s="188"/>
      <c r="O67" s="175"/>
      <c r="P67" s="188"/>
      <c r="Q67" s="175"/>
      <c r="R67" s="188"/>
      <c r="S67" s="175"/>
      <c r="T67" s="188"/>
      <c r="U67" s="175"/>
      <c r="V67" s="188"/>
      <c r="W67" s="176">
        <f t="shared" ref="W67:W69" si="11">SUM(I67:U67)</f>
        <v>32</v>
      </c>
      <c r="X67" s="188">
        <v>17.0</v>
      </c>
      <c r="Y67" s="188">
        <v>17.0</v>
      </c>
      <c r="Z67" s="188">
        <v>10.0</v>
      </c>
      <c r="AA67" s="170"/>
      <c r="AB67" s="170"/>
      <c r="AC67" s="170"/>
      <c r="AD67" s="170"/>
    </row>
    <row r="68">
      <c r="A68" s="184" t="str">
        <f>'Alle Produkte - Gesamtsortiment'!A96</f>
        <v>J20</v>
      </c>
      <c r="B68" s="112" t="str">
        <f>'Alle Produkte - Gesamtsortiment'!C96</f>
        <v>Langkorn Reis</v>
      </c>
      <c r="C68" s="162">
        <f>'Alle Produkte - Gesamtsortiment'!U96</f>
        <v>5.265425</v>
      </c>
      <c r="D68" s="187"/>
      <c r="E68" s="187">
        <v>14.0</v>
      </c>
      <c r="F68" s="173">
        <f t="shared" si="1"/>
        <v>14</v>
      </c>
      <c r="G68" s="174"/>
      <c r="H68" s="175"/>
      <c r="I68" s="175">
        <v>20.0</v>
      </c>
      <c r="J68" s="188"/>
      <c r="K68" s="175"/>
      <c r="L68" s="188"/>
      <c r="M68" s="175"/>
      <c r="N68" s="188"/>
      <c r="O68" s="175"/>
      <c r="P68" s="188"/>
      <c r="Q68" s="175"/>
      <c r="R68" s="188"/>
      <c r="S68" s="175"/>
      <c r="T68" s="188"/>
      <c r="U68" s="175"/>
      <c r="V68" s="188"/>
      <c r="W68" s="176">
        <f t="shared" si="11"/>
        <v>20</v>
      </c>
      <c r="X68" s="188">
        <v>14.0</v>
      </c>
      <c r="Y68" s="188">
        <v>14.0</v>
      </c>
      <c r="Z68" s="188">
        <v>5.0</v>
      </c>
      <c r="AA68" s="170"/>
      <c r="AB68" s="170"/>
      <c r="AC68" s="170"/>
      <c r="AD68" s="170"/>
    </row>
    <row r="69">
      <c r="A69" s="184" t="str">
        <f>'Alle Produkte - Gesamtsortiment'!A97</f>
        <v>J21</v>
      </c>
      <c r="B69" s="112" t="str">
        <f>'Alle Produkte - Gesamtsortiment'!C97</f>
        <v>Risotto Carnaroli</v>
      </c>
      <c r="C69" s="162">
        <f>'Alle Produkte - Gesamtsortiment'!U97</f>
        <v>6.0065</v>
      </c>
      <c r="D69" s="187"/>
      <c r="E69" s="187">
        <v>11.0</v>
      </c>
      <c r="F69" s="173">
        <f t="shared" si="1"/>
        <v>11</v>
      </c>
      <c r="G69" s="174"/>
      <c r="H69" s="175"/>
      <c r="I69" s="175">
        <v>20.0</v>
      </c>
      <c r="J69" s="188"/>
      <c r="K69" s="175"/>
      <c r="L69" s="188"/>
      <c r="M69" s="175"/>
      <c r="N69" s="188"/>
      <c r="O69" s="175"/>
      <c r="P69" s="188"/>
      <c r="Q69" s="175"/>
      <c r="R69" s="188"/>
      <c r="S69" s="175"/>
      <c r="T69" s="188">
        <v>12.0</v>
      </c>
      <c r="U69" s="175"/>
      <c r="V69" s="188"/>
      <c r="W69" s="176">
        <f t="shared" si="11"/>
        <v>32</v>
      </c>
      <c r="X69" s="188">
        <v>1.0</v>
      </c>
      <c r="Y69" s="188">
        <v>11.0</v>
      </c>
      <c r="Z69" s="188">
        <v>5.0</v>
      </c>
      <c r="AA69" s="170"/>
      <c r="AB69" s="170"/>
      <c r="AC69" s="170"/>
      <c r="AD69" s="170"/>
    </row>
    <row r="70">
      <c r="A70" s="184" t="str">
        <f>'Alle Produkte - Gesamtsortiment'!A98</f>
        <v>J22</v>
      </c>
      <c r="B70" s="112" t="str">
        <f>'Alle Produkte - Gesamtsortiment'!C98</f>
        <v>Bio Risotto Carnaroli</v>
      </c>
      <c r="C70" s="162">
        <f>'Alle Produkte - Gesamtsortiment'!U98</f>
        <v>5.874275</v>
      </c>
      <c r="D70" s="187"/>
      <c r="E70" s="187">
        <v>0.0</v>
      </c>
      <c r="F70" s="173">
        <f t="shared" si="1"/>
        <v>0</v>
      </c>
      <c r="G70" s="174"/>
      <c r="H70" s="175"/>
      <c r="I70" s="175">
        <v>20.0</v>
      </c>
      <c r="J70" s="188"/>
      <c r="K70" s="175"/>
      <c r="L70" s="188"/>
      <c r="M70" s="175"/>
      <c r="N70" s="188"/>
      <c r="O70" s="175"/>
      <c r="P70" s="188"/>
      <c r="Q70" s="175"/>
      <c r="R70" s="188"/>
      <c r="S70" s="175"/>
      <c r="T70" s="188"/>
      <c r="U70" s="175"/>
      <c r="V70" s="188"/>
      <c r="W70" s="176"/>
      <c r="X70" s="188"/>
      <c r="Y70" s="188"/>
      <c r="Z70" s="188"/>
      <c r="AA70" s="170"/>
      <c r="AB70" s="170"/>
      <c r="AC70" s="170"/>
      <c r="AD70" s="170"/>
    </row>
    <row r="71">
      <c r="A71" s="161" t="str">
        <f>'Alle Produkte - Gesamtsortiment'!A99</f>
        <v>J30</v>
      </c>
      <c r="B71" s="112" t="str">
        <f>'Alle Produkte - Gesamtsortiment'!C99</f>
        <v>Vollkornreis Casina Belvedere</v>
      </c>
      <c r="C71" s="162">
        <f>'Alle Produkte - Gesamtsortiment'!U99</f>
        <v>5.2316</v>
      </c>
      <c r="D71" s="187"/>
      <c r="E71" s="187">
        <v>11.0</v>
      </c>
      <c r="F71" s="173">
        <f t="shared" si="1"/>
        <v>11</v>
      </c>
      <c r="G71" s="174"/>
      <c r="H71" s="175"/>
      <c r="I71" s="175">
        <v>12.0</v>
      </c>
      <c r="J71" s="188"/>
      <c r="K71" s="175"/>
      <c r="L71" s="188"/>
      <c r="M71" s="175"/>
      <c r="N71" s="188"/>
      <c r="O71" s="175"/>
      <c r="P71" s="188"/>
      <c r="Q71" s="175"/>
      <c r="R71" s="188"/>
      <c r="S71" s="175"/>
      <c r="T71" s="188"/>
      <c r="U71" s="175"/>
      <c r="V71" s="188"/>
      <c r="W71" s="176">
        <f t="shared" ref="W71:W139" si="12">SUM(I71:U71)</f>
        <v>12</v>
      </c>
      <c r="X71" s="188">
        <v>12.0</v>
      </c>
      <c r="Y71" s="188">
        <v>11.0</v>
      </c>
      <c r="Z71" s="188">
        <v>5.0</v>
      </c>
      <c r="AA71" s="170"/>
      <c r="AB71" s="170"/>
      <c r="AC71" s="170"/>
      <c r="AD71" s="170"/>
    </row>
    <row r="72">
      <c r="A72" s="184" t="str">
        <f>'Alle Produkte - Gesamtsortiment'!A100</f>
        <v>J31</v>
      </c>
      <c r="B72" s="112" t="str">
        <f>'Alle Produkte - Gesamtsortiment'!C100</f>
        <v>Basmati Reis</v>
      </c>
      <c r="C72" s="162">
        <f>'Alle Produkte - Gesamtsortiment'!U100</f>
        <v>5.626225</v>
      </c>
      <c r="D72" s="187"/>
      <c r="E72" s="187">
        <v>13.0</v>
      </c>
      <c r="F72" s="173">
        <f t="shared" si="1"/>
        <v>13</v>
      </c>
      <c r="G72" s="174"/>
      <c r="H72" s="175"/>
      <c r="I72" s="175">
        <v>20.0</v>
      </c>
      <c r="J72" s="188"/>
      <c r="K72" s="175"/>
      <c r="L72" s="188"/>
      <c r="M72" s="175"/>
      <c r="N72" s="188"/>
      <c r="O72" s="175"/>
      <c r="P72" s="188"/>
      <c r="Q72" s="175"/>
      <c r="R72" s="188"/>
      <c r="S72" s="175"/>
      <c r="T72" s="188"/>
      <c r="U72" s="175"/>
      <c r="V72" s="188"/>
      <c r="W72" s="176">
        <f t="shared" si="12"/>
        <v>20</v>
      </c>
      <c r="X72" s="188">
        <v>13.0</v>
      </c>
      <c r="Y72" s="188">
        <v>13.0</v>
      </c>
      <c r="Z72" s="188">
        <v>5.0</v>
      </c>
      <c r="AA72" s="170"/>
      <c r="AB72" s="170"/>
      <c r="AC72" s="170"/>
      <c r="AD72" s="170"/>
    </row>
    <row r="73">
      <c r="A73" s="184" t="str">
        <f>'Alle Produkte - Gesamtsortiment'!A101</f>
        <v>J40</v>
      </c>
      <c r="B73" s="112" t="str">
        <f>'Alle Produkte - Gesamtsortiment'!C101</f>
        <v>Grüne Linsen</v>
      </c>
      <c r="C73" s="162">
        <f>'Alle Produkte - Gesamtsortiment'!U101</f>
        <v>2.672175</v>
      </c>
      <c r="D73" s="187"/>
      <c r="E73" s="187">
        <v>12.0</v>
      </c>
      <c r="F73" s="173">
        <f t="shared" si="1"/>
        <v>12</v>
      </c>
      <c r="G73" s="189"/>
      <c r="H73" s="190"/>
      <c r="I73" s="190">
        <v>20.0</v>
      </c>
      <c r="J73" s="188"/>
      <c r="K73" s="190"/>
      <c r="L73" s="188"/>
      <c r="M73" s="190"/>
      <c r="N73" s="188"/>
      <c r="O73" s="190"/>
      <c r="P73" s="188"/>
      <c r="Q73" s="190"/>
      <c r="R73" s="188"/>
      <c r="S73" s="190"/>
      <c r="T73" s="188"/>
      <c r="U73" s="190"/>
      <c r="V73" s="188"/>
      <c r="W73" s="176">
        <f t="shared" si="12"/>
        <v>20</v>
      </c>
      <c r="X73" s="188">
        <v>13.0</v>
      </c>
      <c r="Y73" s="188">
        <v>12.0</v>
      </c>
      <c r="Z73" s="188">
        <v>5.0</v>
      </c>
      <c r="AA73" s="170"/>
      <c r="AB73" s="170"/>
      <c r="AC73" s="170"/>
      <c r="AD73" s="170"/>
    </row>
    <row r="74">
      <c r="A74" s="184" t="str">
        <f>'Alle Produkte - Gesamtsortiment'!A102</f>
        <v>J41</v>
      </c>
      <c r="B74" s="112" t="str">
        <f>'Alle Produkte - Gesamtsortiment'!C102</f>
        <v>Linsen braun</v>
      </c>
      <c r="C74" s="162">
        <f>'Alle Produkte - Gesamtsortiment'!U102</f>
        <v>2.672175</v>
      </c>
      <c r="D74" s="187"/>
      <c r="E74" s="187">
        <v>12.0</v>
      </c>
      <c r="F74" s="173">
        <f t="shared" si="1"/>
        <v>12</v>
      </c>
      <c r="G74" s="174"/>
      <c r="H74" s="175"/>
      <c r="I74" s="175">
        <v>20.0</v>
      </c>
      <c r="J74" s="188"/>
      <c r="K74" s="175"/>
      <c r="L74" s="188"/>
      <c r="M74" s="175"/>
      <c r="N74" s="188"/>
      <c r="O74" s="175"/>
      <c r="P74" s="188"/>
      <c r="Q74" s="175"/>
      <c r="R74" s="188"/>
      <c r="S74" s="175"/>
      <c r="T74" s="188"/>
      <c r="U74" s="175"/>
      <c r="V74" s="188"/>
      <c r="W74" s="176">
        <f t="shared" si="12"/>
        <v>20</v>
      </c>
      <c r="X74" s="188">
        <v>12.0</v>
      </c>
      <c r="Y74" s="188">
        <v>12.0</v>
      </c>
      <c r="Z74" s="188">
        <v>5.0</v>
      </c>
      <c r="AA74" s="170"/>
      <c r="AB74" s="170"/>
      <c r="AC74" s="170"/>
      <c r="AD74" s="170"/>
    </row>
    <row r="75">
      <c r="A75" s="184" t="str">
        <f>'Alle Produkte - Gesamtsortiment'!A103</f>
        <v>J42</v>
      </c>
      <c r="B75" s="112" t="str">
        <f>'Alle Produkte - Gesamtsortiment'!C103</f>
        <v>Rote Linsen</v>
      </c>
      <c r="C75" s="162">
        <f>'Alle Produkte - Gesamtsortiment'!U103</f>
        <v>3.63055</v>
      </c>
      <c r="D75" s="187"/>
      <c r="E75" s="187">
        <v>14.0</v>
      </c>
      <c r="F75" s="173">
        <f t="shared" si="1"/>
        <v>14</v>
      </c>
      <c r="G75" s="174"/>
      <c r="H75" s="175"/>
      <c r="I75" s="175">
        <v>20.0</v>
      </c>
      <c r="J75" s="188"/>
      <c r="K75" s="175"/>
      <c r="L75" s="188"/>
      <c r="M75" s="175"/>
      <c r="N75" s="188"/>
      <c r="O75" s="175"/>
      <c r="P75" s="188"/>
      <c r="Q75" s="175"/>
      <c r="R75" s="188"/>
      <c r="S75" s="175"/>
      <c r="T75" s="188"/>
      <c r="U75" s="175"/>
      <c r="V75" s="188"/>
      <c r="W75" s="176">
        <f t="shared" si="12"/>
        <v>20</v>
      </c>
      <c r="X75" s="188">
        <v>15.0</v>
      </c>
      <c r="Y75" s="188">
        <v>15.0</v>
      </c>
      <c r="Z75" s="188">
        <v>5.0</v>
      </c>
      <c r="AA75" s="170"/>
      <c r="AB75" s="170"/>
      <c r="AC75" s="170"/>
      <c r="AD75" s="170"/>
    </row>
    <row r="76">
      <c r="A76" s="184" t="str">
        <f>'Alle Produkte - Gesamtsortiment'!A104</f>
        <v>K10</v>
      </c>
      <c r="B76" s="112" t="str">
        <f>'Alle Produkte - Gesamtsortiment'!C104</f>
        <v>Atlantik Meersalz fein</v>
      </c>
      <c r="C76" s="162">
        <f>'Alle Produkte - Gesamtsortiment'!U104</f>
        <v>1.905475</v>
      </c>
      <c r="D76" s="187"/>
      <c r="E76" s="187">
        <v>4.0</v>
      </c>
      <c r="F76" s="173">
        <f t="shared" si="1"/>
        <v>4</v>
      </c>
      <c r="G76" s="174"/>
      <c r="H76" s="175"/>
      <c r="I76" s="175"/>
      <c r="J76" s="188">
        <v>12.0</v>
      </c>
      <c r="K76" s="175"/>
      <c r="L76" s="188"/>
      <c r="M76" s="175"/>
      <c r="N76" s="188"/>
      <c r="O76" s="175"/>
      <c r="P76" s="188"/>
      <c r="Q76" s="175"/>
      <c r="R76" s="188"/>
      <c r="S76" s="175"/>
      <c r="T76" s="188"/>
      <c r="U76" s="175"/>
      <c r="V76" s="188"/>
      <c r="W76" s="176">
        <f t="shared" si="12"/>
        <v>12</v>
      </c>
      <c r="X76" s="188">
        <v>4.0</v>
      </c>
      <c r="Y76" s="188">
        <v>4.0</v>
      </c>
      <c r="Z76" s="188">
        <v>2.0</v>
      </c>
      <c r="AA76" s="170"/>
      <c r="AB76" s="170"/>
      <c r="AC76" s="170"/>
      <c r="AD76" s="170"/>
    </row>
    <row r="77">
      <c r="A77" s="184" t="str">
        <f>'Alle Produkte - Gesamtsortiment'!A105</f>
        <v>K11</v>
      </c>
      <c r="B77" s="112" t="str">
        <f>'Alle Produkte - Gesamtsortiment'!C105</f>
        <v>Safran gemahlen</v>
      </c>
      <c r="C77" s="162">
        <f>'Alle Produkte - Gesamtsortiment'!U105</f>
        <v>7.046875</v>
      </c>
      <c r="D77" s="187"/>
      <c r="E77" s="187">
        <v>4.0</v>
      </c>
      <c r="F77" s="173">
        <f t="shared" si="1"/>
        <v>4</v>
      </c>
      <c r="G77" s="174"/>
      <c r="H77" s="175"/>
      <c r="I77" s="175"/>
      <c r="J77" s="188">
        <v>10.0</v>
      </c>
      <c r="K77" s="175"/>
      <c r="L77" s="188"/>
      <c r="M77" s="175"/>
      <c r="N77" s="188"/>
      <c r="O77" s="175"/>
      <c r="P77" s="188"/>
      <c r="Q77" s="175"/>
      <c r="R77" s="188"/>
      <c r="S77" s="175"/>
      <c r="T77" s="188"/>
      <c r="U77" s="175"/>
      <c r="V77" s="188"/>
      <c r="W77" s="176">
        <f t="shared" si="12"/>
        <v>10</v>
      </c>
      <c r="X77" s="188">
        <v>9.0</v>
      </c>
      <c r="Y77" s="188">
        <v>5.0</v>
      </c>
      <c r="Z77" s="188">
        <v>5.0</v>
      </c>
      <c r="AA77" s="170"/>
      <c r="AB77" s="170"/>
      <c r="AC77" s="170"/>
      <c r="AD77" s="170"/>
    </row>
    <row r="78">
      <c r="A78" s="184" t="str">
        <f>'Alle Produkte - Gesamtsortiment'!A106</f>
        <v>K12</v>
      </c>
      <c r="B78" s="112" t="str">
        <f>'Alle Produkte - Gesamtsortiment'!C106</f>
        <v>Sesammus Tahin</v>
      </c>
      <c r="C78" s="162">
        <f>'Alle Produkte - Gesamtsortiment'!U106</f>
        <v>7.791025</v>
      </c>
      <c r="D78" s="187"/>
      <c r="E78" s="187">
        <v>7.0</v>
      </c>
      <c r="F78" s="173">
        <f t="shared" si="1"/>
        <v>7</v>
      </c>
      <c r="G78" s="174"/>
      <c r="H78" s="175"/>
      <c r="I78" s="175"/>
      <c r="J78" s="188"/>
      <c r="K78" s="175"/>
      <c r="L78" s="188"/>
      <c r="M78" s="175"/>
      <c r="N78" s="188"/>
      <c r="O78" s="175"/>
      <c r="P78" s="188"/>
      <c r="Q78" s="175"/>
      <c r="R78" s="188"/>
      <c r="S78" s="175"/>
      <c r="T78" s="188">
        <v>12.0</v>
      </c>
      <c r="U78" s="175"/>
      <c r="V78" s="188"/>
      <c r="W78" s="176">
        <f t="shared" si="12"/>
        <v>12</v>
      </c>
      <c r="X78" s="188"/>
      <c r="Y78" s="188">
        <v>9.0</v>
      </c>
      <c r="Z78" s="188">
        <v>0.0</v>
      </c>
      <c r="AA78" s="170"/>
      <c r="AB78" s="170"/>
      <c r="AC78" s="170"/>
      <c r="AD78" s="170"/>
    </row>
    <row r="79">
      <c r="A79" s="184" t="str">
        <f>'Alle Produkte - Gesamtsortiment'!A107</f>
        <v>K13</v>
      </c>
      <c r="B79" s="112" t="str">
        <f>'Alle Produkte - Gesamtsortiment'!C107</f>
        <v>Getrocknete Steinpilze</v>
      </c>
      <c r="C79" s="162">
        <f>'Alle Produkte - Gesamtsortiment'!U107</f>
        <v>3.72075</v>
      </c>
      <c r="D79" s="187"/>
      <c r="E79" s="187">
        <v>0.0</v>
      </c>
      <c r="F79" s="173">
        <f t="shared" si="1"/>
        <v>0</v>
      </c>
      <c r="G79" s="174"/>
      <c r="H79" s="175"/>
      <c r="I79" s="175"/>
      <c r="J79" s="188"/>
      <c r="K79" s="175"/>
      <c r="L79" s="188"/>
      <c r="M79" s="175"/>
      <c r="N79" s="188"/>
      <c r="O79" s="175"/>
      <c r="P79" s="188"/>
      <c r="Q79" s="175"/>
      <c r="R79" s="188"/>
      <c r="S79" s="175"/>
      <c r="T79" s="188"/>
      <c r="U79" s="175"/>
      <c r="V79" s="188"/>
      <c r="W79" s="176">
        <f t="shared" si="12"/>
        <v>0</v>
      </c>
      <c r="X79" s="188"/>
      <c r="Y79" s="188"/>
      <c r="Z79" s="188"/>
      <c r="AA79" s="170"/>
      <c r="AB79" s="170"/>
      <c r="AC79" s="170"/>
      <c r="AD79" s="170"/>
    </row>
    <row r="80">
      <c r="A80" s="184" t="str">
        <f>'Alle Produkte - Gesamtsortiment'!A109</f>
        <v>K20</v>
      </c>
      <c r="B80" s="112" t="str">
        <f>'Alle Produkte - Gesamtsortiment'!C109</f>
        <v>Oregano</v>
      </c>
      <c r="C80" s="162">
        <f>'Alle Produkte - Gesamtsortiment'!U109</f>
        <v>2.514325</v>
      </c>
      <c r="D80" s="187"/>
      <c r="E80" s="187">
        <v>14.0</v>
      </c>
      <c r="F80" s="173">
        <f t="shared" si="1"/>
        <v>14</v>
      </c>
      <c r="G80" s="174"/>
      <c r="H80" s="175"/>
      <c r="I80" s="175">
        <v>10.0</v>
      </c>
      <c r="J80" s="188"/>
      <c r="K80" s="175"/>
      <c r="L80" s="188"/>
      <c r="M80" s="175"/>
      <c r="N80" s="188"/>
      <c r="O80" s="175"/>
      <c r="P80" s="188"/>
      <c r="Q80" s="175"/>
      <c r="R80" s="188"/>
      <c r="S80" s="175"/>
      <c r="T80" s="188">
        <v>10.0</v>
      </c>
      <c r="U80" s="175"/>
      <c r="V80" s="188"/>
      <c r="W80" s="176">
        <f t="shared" si="12"/>
        <v>20</v>
      </c>
      <c r="X80" s="188">
        <v>2.0</v>
      </c>
      <c r="Y80" s="188">
        <v>14.0</v>
      </c>
      <c r="Z80" s="188">
        <v>5.0</v>
      </c>
      <c r="AA80" s="170"/>
      <c r="AB80" s="170"/>
      <c r="AC80" s="170"/>
      <c r="AD80" s="170"/>
    </row>
    <row r="81">
      <c r="A81" s="184" t="str">
        <f>'Alle Produkte - Gesamtsortiment'!A110</f>
        <v>K21</v>
      </c>
      <c r="B81" s="112" t="str">
        <f>'Alle Produkte - Gesamtsortiment'!C110</f>
        <v>Basilikum</v>
      </c>
      <c r="C81" s="162">
        <f>'Alle Produkte - Gesamtsortiment'!U110</f>
        <v>3.63055</v>
      </c>
      <c r="D81" s="187"/>
      <c r="E81" s="187">
        <v>9.0</v>
      </c>
      <c r="F81" s="173">
        <f t="shared" si="1"/>
        <v>9</v>
      </c>
      <c r="G81" s="189"/>
      <c r="H81" s="190"/>
      <c r="I81" s="190">
        <v>10.0</v>
      </c>
      <c r="J81" s="188"/>
      <c r="K81" s="190"/>
      <c r="L81" s="188"/>
      <c r="M81" s="190"/>
      <c r="N81" s="188"/>
      <c r="O81" s="190"/>
      <c r="P81" s="188"/>
      <c r="Q81" s="190"/>
      <c r="R81" s="188"/>
      <c r="S81" s="190"/>
      <c r="T81" s="188"/>
      <c r="U81" s="190"/>
      <c r="V81" s="188"/>
      <c r="W81" s="176">
        <f t="shared" si="12"/>
        <v>10</v>
      </c>
      <c r="X81" s="188">
        <v>10.0</v>
      </c>
      <c r="Y81" s="188">
        <v>10.0</v>
      </c>
      <c r="Z81" s="188">
        <v>5.0</v>
      </c>
      <c r="AA81" s="170"/>
      <c r="AB81" s="170"/>
      <c r="AC81" s="170"/>
      <c r="AD81" s="170"/>
    </row>
    <row r="82">
      <c r="A82" s="184" t="str">
        <f>'Alle Produkte - Gesamtsortiment'!A111</f>
        <v>K22</v>
      </c>
      <c r="B82" s="112" t="str">
        <f>'Alle Produkte - Gesamtsortiment'!C111</f>
        <v>Cassia Zimt</v>
      </c>
      <c r="C82" s="162">
        <f>'Alle Produkte - Gesamtsortiment'!U111</f>
        <v>3.63055</v>
      </c>
      <c r="D82" s="187"/>
      <c r="E82" s="187">
        <v>10.0</v>
      </c>
      <c r="F82" s="173">
        <f t="shared" si="1"/>
        <v>10</v>
      </c>
      <c r="G82" s="174"/>
      <c r="H82" s="175"/>
      <c r="I82" s="175">
        <v>10.0</v>
      </c>
      <c r="J82" s="188"/>
      <c r="K82" s="175"/>
      <c r="L82" s="188"/>
      <c r="M82" s="175"/>
      <c r="N82" s="188"/>
      <c r="O82" s="175"/>
      <c r="P82" s="188"/>
      <c r="Q82" s="175"/>
      <c r="R82" s="188"/>
      <c r="S82" s="175"/>
      <c r="T82" s="188"/>
      <c r="U82" s="175"/>
      <c r="V82" s="188"/>
      <c r="W82" s="176">
        <f t="shared" si="12"/>
        <v>10</v>
      </c>
      <c r="X82" s="188">
        <v>10.0</v>
      </c>
      <c r="Y82" s="188">
        <v>10.0</v>
      </c>
      <c r="Z82" s="188">
        <v>5.0</v>
      </c>
      <c r="AA82" s="170"/>
      <c r="AB82" s="170"/>
      <c r="AC82" s="170"/>
      <c r="AD82" s="170"/>
    </row>
    <row r="83">
      <c r="A83" s="184" t="str">
        <f>'Alle Produkte - Gesamtsortiment'!A112</f>
        <v>K23</v>
      </c>
      <c r="B83" s="112" t="str">
        <f>'Alle Produkte - Gesamtsortiment'!C112</f>
        <v>Paprika edelsüss</v>
      </c>
      <c r="C83" s="162">
        <f>'Alle Produkte - Gesamtsortiment'!U112</f>
        <v>3.63055</v>
      </c>
      <c r="D83" s="187"/>
      <c r="E83" s="187">
        <v>5.0</v>
      </c>
      <c r="F83" s="173">
        <f t="shared" si="1"/>
        <v>5</v>
      </c>
      <c r="G83" s="174"/>
      <c r="H83" s="175"/>
      <c r="I83" s="175">
        <v>5.0</v>
      </c>
      <c r="J83" s="188"/>
      <c r="K83" s="175"/>
      <c r="L83" s="188"/>
      <c r="M83" s="175"/>
      <c r="N83" s="188"/>
      <c r="O83" s="175"/>
      <c r="P83" s="188"/>
      <c r="Q83" s="175"/>
      <c r="R83" s="188"/>
      <c r="S83" s="175"/>
      <c r="T83" s="188"/>
      <c r="U83" s="175"/>
      <c r="V83" s="188"/>
      <c r="W83" s="176">
        <f t="shared" si="12"/>
        <v>5</v>
      </c>
      <c r="X83" s="188">
        <v>5.0</v>
      </c>
      <c r="Y83" s="188">
        <v>5.0</v>
      </c>
      <c r="Z83" s="188">
        <v>5.0</v>
      </c>
      <c r="AA83" s="170"/>
      <c r="AB83" s="170"/>
      <c r="AC83" s="170"/>
      <c r="AD83" s="170"/>
    </row>
    <row r="84">
      <c r="A84" s="184" t="str">
        <f>'Alle Produkte - Gesamtsortiment'!A113</f>
        <v>K24</v>
      </c>
      <c r="B84" s="112" t="str">
        <f>'Alle Produkte - Gesamtsortiment'!C113</f>
        <v>Rosmarin</v>
      </c>
      <c r="C84" s="162">
        <f>'Alle Produkte - Gesamtsortiment'!U113</f>
        <v>3.63055</v>
      </c>
      <c r="D84" s="187"/>
      <c r="E84" s="187">
        <v>10.0</v>
      </c>
      <c r="F84" s="173">
        <f t="shared" si="1"/>
        <v>10</v>
      </c>
      <c r="G84" s="174"/>
      <c r="H84" s="175"/>
      <c r="I84" s="175">
        <v>10.0</v>
      </c>
      <c r="J84" s="188"/>
      <c r="K84" s="175"/>
      <c r="L84" s="188"/>
      <c r="M84" s="175"/>
      <c r="N84" s="188"/>
      <c r="O84" s="175"/>
      <c r="P84" s="188"/>
      <c r="Q84" s="175"/>
      <c r="R84" s="188"/>
      <c r="S84" s="175"/>
      <c r="T84" s="188"/>
      <c r="U84" s="175"/>
      <c r="V84" s="188"/>
      <c r="W84" s="176">
        <f t="shared" si="12"/>
        <v>10</v>
      </c>
      <c r="X84" s="188">
        <v>10.0</v>
      </c>
      <c r="Y84" s="188">
        <v>10.0</v>
      </c>
      <c r="Z84" s="188">
        <v>5.0</v>
      </c>
      <c r="AA84" s="170"/>
      <c r="AB84" s="170"/>
      <c r="AC84" s="170"/>
      <c r="AD84" s="170"/>
    </row>
    <row r="85">
      <c r="A85" s="161" t="str">
        <f>'Alle Produkte - Gesamtsortiment'!A114</f>
        <v>K25</v>
      </c>
      <c r="B85" s="112" t="str">
        <f>'Alle Produkte - Gesamtsortiment'!C114</f>
        <v>Lorbeerblätter</v>
      </c>
      <c r="C85" s="162">
        <f>'Alle Produkte - Gesamtsortiment'!U114</f>
        <v>3.63055</v>
      </c>
      <c r="D85" s="187"/>
      <c r="E85" s="187">
        <v>13.0</v>
      </c>
      <c r="F85" s="173">
        <f t="shared" si="1"/>
        <v>13</v>
      </c>
      <c r="G85" s="174"/>
      <c r="H85" s="175"/>
      <c r="I85" s="175">
        <v>10.0</v>
      </c>
      <c r="J85" s="188"/>
      <c r="K85" s="175"/>
      <c r="L85" s="188"/>
      <c r="M85" s="175"/>
      <c r="N85" s="188"/>
      <c r="O85" s="175"/>
      <c r="P85" s="188"/>
      <c r="Q85" s="175"/>
      <c r="R85" s="188"/>
      <c r="S85" s="175"/>
      <c r="T85" s="188"/>
      <c r="U85" s="175"/>
      <c r="V85" s="188"/>
      <c r="W85" s="176">
        <f t="shared" si="12"/>
        <v>10</v>
      </c>
      <c r="X85" s="188">
        <v>13.0</v>
      </c>
      <c r="Y85" s="188">
        <v>13.0</v>
      </c>
      <c r="Z85" s="188">
        <v>5.0</v>
      </c>
      <c r="AA85" s="170"/>
      <c r="AB85" s="170"/>
      <c r="AC85" s="170"/>
      <c r="AD85" s="170"/>
    </row>
    <row r="86">
      <c r="A86" s="184" t="str">
        <f>'Alle Produkte - Gesamtsortiment'!A115</f>
        <v>K26</v>
      </c>
      <c r="B86" s="112" t="str">
        <f>'Alle Produkte - Gesamtsortiment'!C115</f>
        <v>Schwarzer Pfeffer ganz</v>
      </c>
      <c r="C86" s="162">
        <f>'Alle Produkte - Gesamtsortiment'!U115</f>
        <v>3.078075</v>
      </c>
      <c r="D86" s="187"/>
      <c r="E86" s="187">
        <v>6.0</v>
      </c>
      <c r="F86" s="173">
        <f t="shared" si="1"/>
        <v>6</v>
      </c>
      <c r="G86" s="174"/>
      <c r="H86" s="175"/>
      <c r="I86" s="175">
        <v>10.0</v>
      </c>
      <c r="J86" s="188"/>
      <c r="K86" s="175"/>
      <c r="L86" s="188"/>
      <c r="M86" s="175"/>
      <c r="N86" s="188"/>
      <c r="O86" s="175"/>
      <c r="P86" s="188"/>
      <c r="Q86" s="175"/>
      <c r="R86" s="188"/>
      <c r="S86" s="175"/>
      <c r="T86" s="188"/>
      <c r="U86" s="175"/>
      <c r="V86" s="188"/>
      <c r="W86" s="176">
        <f t="shared" si="12"/>
        <v>10</v>
      </c>
      <c r="X86" s="188">
        <v>5.0</v>
      </c>
      <c r="Y86" s="188">
        <v>6.0</v>
      </c>
      <c r="Z86" s="188">
        <v>5.0</v>
      </c>
      <c r="AA86" s="170"/>
      <c r="AB86" s="170"/>
      <c r="AC86" s="170"/>
      <c r="AD86" s="170"/>
    </row>
    <row r="87">
      <c r="A87" s="184" t="str">
        <f>'Alle Produkte - Gesamtsortiment'!A116</f>
        <v>K27</v>
      </c>
      <c r="B87" s="112" t="str">
        <f>'Alle Produkte - Gesamtsortiment'!C116</f>
        <v>Schwarzer Pfeffer gemahlen</v>
      </c>
      <c r="C87" s="162">
        <f>'Alle Produkte - Gesamtsortiment'!U116</f>
        <v>3.63055</v>
      </c>
      <c r="D87" s="187"/>
      <c r="E87" s="187">
        <v>8.0</v>
      </c>
      <c r="F87" s="173">
        <f t="shared" si="1"/>
        <v>8</v>
      </c>
      <c r="G87" s="174"/>
      <c r="H87" s="175"/>
      <c r="I87" s="175">
        <v>10.0</v>
      </c>
      <c r="J87" s="188"/>
      <c r="K87" s="175"/>
      <c r="L87" s="188"/>
      <c r="M87" s="175"/>
      <c r="N87" s="188"/>
      <c r="O87" s="175"/>
      <c r="P87" s="188"/>
      <c r="Q87" s="175"/>
      <c r="R87" s="188"/>
      <c r="S87" s="175"/>
      <c r="T87" s="188"/>
      <c r="U87" s="175"/>
      <c r="V87" s="188"/>
      <c r="W87" s="176">
        <f t="shared" si="12"/>
        <v>10</v>
      </c>
      <c r="X87" s="188">
        <v>8.0</v>
      </c>
      <c r="Y87" s="188">
        <v>8.0</v>
      </c>
      <c r="Z87" s="188">
        <v>5.0</v>
      </c>
      <c r="AA87" s="170"/>
      <c r="AB87" s="170"/>
      <c r="AC87" s="170"/>
      <c r="AD87" s="170"/>
    </row>
    <row r="88">
      <c r="A88" s="184" t="str">
        <f>'Alle Produkte - Gesamtsortiment'!A117</f>
        <v>K28</v>
      </c>
      <c r="B88" s="112" t="str">
        <f>'Alle Produkte - Gesamtsortiment'!C117</f>
        <v>Kräuter der Provence</v>
      </c>
      <c r="C88" s="162">
        <f>'Alle Produkte - Gesamtsortiment'!U117</f>
        <v>3.7433</v>
      </c>
      <c r="D88" s="187"/>
      <c r="E88" s="187">
        <v>8.0</v>
      </c>
      <c r="F88" s="173">
        <f t="shared" si="1"/>
        <v>8</v>
      </c>
      <c r="G88" s="174"/>
      <c r="H88" s="175"/>
      <c r="I88" s="175">
        <v>10.0</v>
      </c>
      <c r="J88" s="188"/>
      <c r="K88" s="175"/>
      <c r="L88" s="188"/>
      <c r="M88" s="175"/>
      <c r="N88" s="188"/>
      <c r="O88" s="175"/>
      <c r="P88" s="188"/>
      <c r="Q88" s="175"/>
      <c r="R88" s="188"/>
      <c r="S88" s="175"/>
      <c r="T88" s="188"/>
      <c r="U88" s="175"/>
      <c r="V88" s="188"/>
      <c r="W88" s="176">
        <f t="shared" si="12"/>
        <v>10</v>
      </c>
      <c r="X88" s="188">
        <v>8.0</v>
      </c>
      <c r="Y88" s="188">
        <v>8.0</v>
      </c>
      <c r="Z88" s="188">
        <v>5.0</v>
      </c>
      <c r="AA88" s="170"/>
      <c r="AB88" s="170"/>
      <c r="AC88" s="170"/>
      <c r="AD88" s="170"/>
    </row>
    <row r="89">
      <c r="A89" s="184" t="str">
        <f>'Alle Produkte - Gesamtsortiment'!A118</f>
        <v>K29</v>
      </c>
      <c r="B89" s="112" t="str">
        <f>'Alle Produkte - Gesamtsortiment'!C118</f>
        <v>Curry mild Streudose</v>
      </c>
      <c r="C89" s="162">
        <f>'Alle Produkte - Gesamtsortiment'!U118</f>
        <v>4.39725</v>
      </c>
      <c r="D89" s="187"/>
      <c r="E89" s="187">
        <v>9.0</v>
      </c>
      <c r="F89" s="173">
        <f t="shared" si="1"/>
        <v>9</v>
      </c>
      <c r="G89" s="174"/>
      <c r="H89" s="175"/>
      <c r="I89" s="175">
        <v>12.0</v>
      </c>
      <c r="J89" s="188"/>
      <c r="K89" s="175"/>
      <c r="L89" s="188"/>
      <c r="M89" s="175"/>
      <c r="N89" s="188"/>
      <c r="O89" s="175"/>
      <c r="P89" s="188"/>
      <c r="Q89" s="175"/>
      <c r="R89" s="188"/>
      <c r="S89" s="175"/>
      <c r="T89" s="188"/>
      <c r="U89" s="175"/>
      <c r="V89" s="188"/>
      <c r="W89" s="176">
        <f t="shared" si="12"/>
        <v>12</v>
      </c>
      <c r="X89" s="188">
        <v>10.0</v>
      </c>
      <c r="Y89" s="188">
        <v>9.0</v>
      </c>
      <c r="Z89" s="188">
        <v>5.0</v>
      </c>
      <c r="AA89" s="170"/>
      <c r="AB89" s="170"/>
      <c r="AC89" s="170"/>
      <c r="AD89" s="170"/>
    </row>
    <row r="90">
      <c r="A90" s="184" t="str">
        <f>'Alle Produkte - Gesamtsortiment'!A119</f>
        <v>K30</v>
      </c>
      <c r="B90" s="112" t="str">
        <f>'Alle Produkte - Gesamtsortiment'!C119</f>
        <v>Herbamare</v>
      </c>
      <c r="C90" s="162">
        <f>'Alle Produkte - Gesamtsortiment'!U119</f>
        <v>3.608</v>
      </c>
      <c r="D90" s="187"/>
      <c r="E90" s="187">
        <v>5.0</v>
      </c>
      <c r="F90" s="173">
        <f t="shared" si="1"/>
        <v>5</v>
      </c>
      <c r="G90" s="174"/>
      <c r="H90" s="175"/>
      <c r="I90" s="175">
        <v>10.0</v>
      </c>
      <c r="J90" s="188"/>
      <c r="K90" s="175"/>
      <c r="L90" s="188"/>
      <c r="M90" s="175"/>
      <c r="N90" s="188"/>
      <c r="O90" s="175"/>
      <c r="P90" s="188"/>
      <c r="Q90" s="175"/>
      <c r="R90" s="188"/>
      <c r="S90" s="175"/>
      <c r="T90" s="188"/>
      <c r="U90" s="175"/>
      <c r="V90" s="188"/>
      <c r="W90" s="176">
        <f t="shared" si="12"/>
        <v>10</v>
      </c>
      <c r="X90" s="188">
        <v>5.0</v>
      </c>
      <c r="Y90" s="188">
        <v>5.0</v>
      </c>
      <c r="Z90" s="188">
        <v>5.0</v>
      </c>
      <c r="AA90" s="170"/>
      <c r="AB90" s="170"/>
      <c r="AC90" s="170"/>
      <c r="AD90" s="170"/>
    </row>
    <row r="91">
      <c r="A91" s="184" t="str">
        <f>'Alle Produkte - Gesamtsortiment'!A120</f>
        <v>K31</v>
      </c>
      <c r="B91" s="112" t="str">
        <f>'Alle Produkte - Gesamtsortiment'!C120</f>
        <v>Gemüse Bouillon Paste</v>
      </c>
      <c r="C91" s="162">
        <f>'Alle Produkte - Gesamtsortiment'!U120</f>
        <v>11.61325</v>
      </c>
      <c r="D91" s="187"/>
      <c r="E91" s="187">
        <v>14.0</v>
      </c>
      <c r="F91" s="173">
        <f t="shared" si="1"/>
        <v>14</v>
      </c>
      <c r="G91" s="174"/>
      <c r="H91" s="175"/>
      <c r="I91" s="175">
        <v>12.0</v>
      </c>
      <c r="J91" s="188"/>
      <c r="K91" s="175"/>
      <c r="L91" s="188"/>
      <c r="M91" s="175"/>
      <c r="N91" s="188"/>
      <c r="O91" s="175"/>
      <c r="P91" s="188"/>
      <c r="Q91" s="175"/>
      <c r="R91" s="188"/>
      <c r="S91" s="175"/>
      <c r="T91" s="188">
        <v>12.0</v>
      </c>
      <c r="U91" s="175"/>
      <c r="V91" s="188"/>
      <c r="W91" s="176">
        <f t="shared" si="12"/>
        <v>24</v>
      </c>
      <c r="X91" s="188">
        <v>3.0</v>
      </c>
      <c r="Y91" s="188">
        <v>14.0</v>
      </c>
      <c r="Z91" s="188">
        <v>5.0</v>
      </c>
      <c r="AA91" s="170"/>
      <c r="AB91" s="170"/>
      <c r="AC91" s="170"/>
      <c r="AD91" s="170"/>
    </row>
    <row r="92">
      <c r="A92" s="184" t="str">
        <f>'Alle Produkte - Gesamtsortiment'!A121</f>
        <v>K40</v>
      </c>
      <c r="B92" s="112" t="str">
        <f>'Alle Produkte - Gesamtsortiment'!C121</f>
        <v>Sonnenblumenöl</v>
      </c>
      <c r="C92" s="162">
        <f>'Alle Produkte - Gesamtsortiment'!U121</f>
        <v>9.031275</v>
      </c>
      <c r="D92" s="187"/>
      <c r="E92" s="187">
        <v>14.0</v>
      </c>
      <c r="F92" s="173">
        <f t="shared" si="1"/>
        <v>14</v>
      </c>
      <c r="G92" s="174"/>
      <c r="H92" s="175"/>
      <c r="I92" s="175">
        <v>6.0</v>
      </c>
      <c r="J92" s="188"/>
      <c r="K92" s="175"/>
      <c r="L92" s="188"/>
      <c r="M92" s="175"/>
      <c r="N92" s="188"/>
      <c r="O92" s="175"/>
      <c r="P92" s="188"/>
      <c r="Q92" s="175"/>
      <c r="R92" s="188"/>
      <c r="S92" s="175"/>
      <c r="T92" s="188"/>
      <c r="U92" s="175"/>
      <c r="V92" s="188"/>
      <c r="W92" s="176">
        <f t="shared" si="12"/>
        <v>6</v>
      </c>
      <c r="X92" s="188">
        <v>2.0</v>
      </c>
      <c r="Y92" s="188">
        <v>14.0</v>
      </c>
      <c r="Z92" s="188">
        <v>5.0</v>
      </c>
      <c r="AA92" s="170"/>
      <c r="AB92" s="170"/>
      <c r="AC92" s="170"/>
      <c r="AD92" s="170"/>
    </row>
    <row r="93">
      <c r="A93" s="184" t="str">
        <f>'Alle Produkte - Gesamtsortiment'!A122</f>
        <v>K41</v>
      </c>
      <c r="B93" s="112" t="str">
        <f>'Alle Produkte - Gesamtsortiment'!C122</f>
        <v>Olivenöl Extra Vergine</v>
      </c>
      <c r="C93" s="162">
        <f>'Alle Produkte - Gesamtsortiment'!U122</f>
        <v>16.8223</v>
      </c>
      <c r="D93" s="187"/>
      <c r="E93" s="187">
        <v>7.0</v>
      </c>
      <c r="F93" s="173">
        <f t="shared" si="1"/>
        <v>7</v>
      </c>
      <c r="G93" s="174"/>
      <c r="H93" s="175"/>
      <c r="I93" s="175">
        <v>12.0</v>
      </c>
      <c r="J93" s="188"/>
      <c r="K93" s="175"/>
      <c r="L93" s="188"/>
      <c r="M93" s="175"/>
      <c r="N93" s="188"/>
      <c r="O93" s="175"/>
      <c r="P93" s="188"/>
      <c r="Q93" s="175">
        <v>6.0</v>
      </c>
      <c r="R93" s="188">
        <v>6.0</v>
      </c>
      <c r="S93" s="175"/>
      <c r="T93" s="188"/>
      <c r="U93" s="175"/>
      <c r="V93" s="188"/>
      <c r="W93" s="176">
        <f t="shared" si="12"/>
        <v>24</v>
      </c>
      <c r="X93" s="188">
        <v>8.0</v>
      </c>
      <c r="Y93" s="188">
        <v>7.0</v>
      </c>
      <c r="Z93" s="188">
        <v>6.0</v>
      </c>
      <c r="AA93" s="170"/>
      <c r="AB93" s="170"/>
      <c r="AC93" s="170"/>
      <c r="AD93" s="170"/>
    </row>
    <row r="94">
      <c r="A94" s="184" t="str">
        <f>'Alle Produkte - Gesamtsortiment'!A123</f>
        <v>K42</v>
      </c>
      <c r="B94" s="112" t="str">
        <f>'Alle Produkte - Gesamtsortiment'!C123</f>
        <v>Mayonnaise</v>
      </c>
      <c r="C94" s="162">
        <f>'Alle Produkte - Gesamtsortiment'!U123</f>
        <v>2.72855</v>
      </c>
      <c r="D94" s="187"/>
      <c r="E94" s="187">
        <v>14.0</v>
      </c>
      <c r="F94" s="173">
        <f t="shared" si="1"/>
        <v>14</v>
      </c>
      <c r="G94" s="174"/>
      <c r="H94" s="175"/>
      <c r="I94" s="175">
        <v>6.0</v>
      </c>
      <c r="J94" s="188"/>
      <c r="K94" s="175"/>
      <c r="L94" s="188"/>
      <c r="M94" s="175"/>
      <c r="N94" s="188"/>
      <c r="O94" s="175"/>
      <c r="P94" s="188">
        <v>6.0</v>
      </c>
      <c r="Q94" s="175"/>
      <c r="R94" s="188">
        <v>12.0</v>
      </c>
      <c r="S94" s="175"/>
      <c r="T94" s="188"/>
      <c r="U94" s="175"/>
      <c r="V94" s="188"/>
      <c r="W94" s="176">
        <f t="shared" si="12"/>
        <v>24</v>
      </c>
      <c r="X94" s="188">
        <v>8.0</v>
      </c>
      <c r="Y94" s="188">
        <v>16.0</v>
      </c>
      <c r="Z94" s="188">
        <v>6.0</v>
      </c>
      <c r="AA94" s="170"/>
      <c r="AB94" s="170"/>
      <c r="AC94" s="170"/>
      <c r="AD94" s="170"/>
    </row>
    <row r="95">
      <c r="A95" s="184" t="str">
        <f>'Alle Produkte - Gesamtsortiment'!A124</f>
        <v>K43</v>
      </c>
      <c r="B95" s="112" t="str">
        <f>'Alle Produkte - Gesamtsortiment'!C124</f>
        <v>Senf mild</v>
      </c>
      <c r="C95" s="162">
        <f>'Alle Produkte - Gesamtsortiment'!U124</f>
        <v>2.987875</v>
      </c>
      <c r="D95" s="187"/>
      <c r="E95" s="187">
        <v>1.0</v>
      </c>
      <c r="F95" s="173">
        <f t="shared" si="1"/>
        <v>1</v>
      </c>
      <c r="G95" s="174"/>
      <c r="H95" s="175"/>
      <c r="I95" s="175">
        <v>6.0</v>
      </c>
      <c r="J95" s="188"/>
      <c r="K95" s="175"/>
      <c r="L95" s="188"/>
      <c r="M95" s="175"/>
      <c r="N95" s="188"/>
      <c r="O95" s="175"/>
      <c r="P95" s="188"/>
      <c r="Q95" s="175"/>
      <c r="R95" s="188"/>
      <c r="S95" s="175"/>
      <c r="T95" s="188"/>
      <c r="U95" s="175"/>
      <c r="V95" s="188"/>
      <c r="W95" s="176">
        <f t="shared" si="12"/>
        <v>6</v>
      </c>
      <c r="X95" s="188">
        <v>3.0</v>
      </c>
      <c r="Y95" s="188">
        <v>2.0</v>
      </c>
      <c r="Z95" s="188">
        <v>6.0</v>
      </c>
      <c r="AA95" s="170"/>
      <c r="AB95" s="170"/>
      <c r="AC95" s="170"/>
      <c r="AD95" s="170"/>
    </row>
    <row r="96">
      <c r="A96" s="184" t="str">
        <f>'Alle Produkte - Gesamtsortiment'!A125</f>
        <v>K44</v>
      </c>
      <c r="B96" s="112" t="str">
        <f>'Alle Produkte - Gesamtsortiment'!C125</f>
        <v>Senf körnig</v>
      </c>
      <c r="C96" s="162">
        <f>'Alle Produkte - Gesamtsortiment'!U125</f>
        <v>2.153525</v>
      </c>
      <c r="D96" s="187"/>
      <c r="E96" s="187">
        <v>3.0</v>
      </c>
      <c r="F96" s="173">
        <f t="shared" si="1"/>
        <v>3</v>
      </c>
      <c r="G96" s="174"/>
      <c r="H96" s="175"/>
      <c r="I96" s="175">
        <v>12.0</v>
      </c>
      <c r="J96" s="188"/>
      <c r="K96" s="175"/>
      <c r="L96" s="188"/>
      <c r="M96" s="175"/>
      <c r="N96" s="188"/>
      <c r="O96" s="175"/>
      <c r="P96" s="188"/>
      <c r="Q96" s="175"/>
      <c r="R96" s="188"/>
      <c r="S96" s="175"/>
      <c r="T96" s="188"/>
      <c r="U96" s="175"/>
      <c r="V96" s="188"/>
      <c r="W96" s="176">
        <f t="shared" si="12"/>
        <v>12</v>
      </c>
      <c r="X96" s="188">
        <v>4.0</v>
      </c>
      <c r="Y96" s="188">
        <v>3.0</v>
      </c>
      <c r="Z96" s="188">
        <v>6.0</v>
      </c>
      <c r="AA96" s="170"/>
      <c r="AB96" s="170"/>
      <c r="AC96" s="170"/>
      <c r="AD96" s="170"/>
    </row>
    <row r="97">
      <c r="A97" s="184" t="str">
        <f>'Alle Produkte - Gesamtsortiment'!A126</f>
        <v>K45</v>
      </c>
      <c r="B97" s="112" t="str">
        <f>'Alle Produkte - Gesamtsortiment'!C126</f>
        <v>Tomatenmark</v>
      </c>
      <c r="C97" s="162">
        <f>'Alle Produkte - Gesamtsortiment'!U126</f>
        <v>1.82655</v>
      </c>
      <c r="D97" s="187"/>
      <c r="E97" s="187">
        <v>7.0</v>
      </c>
      <c r="F97" s="173">
        <f t="shared" si="1"/>
        <v>7</v>
      </c>
      <c r="G97" s="174"/>
      <c r="H97" s="175"/>
      <c r="I97" s="175">
        <v>12.0</v>
      </c>
      <c r="J97" s="188"/>
      <c r="K97" s="175"/>
      <c r="L97" s="188"/>
      <c r="M97" s="175"/>
      <c r="N97" s="188"/>
      <c r="O97" s="175"/>
      <c r="P97" s="188"/>
      <c r="Q97" s="175"/>
      <c r="R97" s="188">
        <v>12.0</v>
      </c>
      <c r="S97" s="175"/>
      <c r="T97" s="188"/>
      <c r="U97" s="175"/>
      <c r="V97" s="188"/>
      <c r="W97" s="176">
        <f t="shared" si="12"/>
        <v>24</v>
      </c>
      <c r="X97" s="188">
        <v>12.0</v>
      </c>
      <c r="Y97" s="188">
        <v>8.0</v>
      </c>
      <c r="Z97" s="188">
        <v>6.0</v>
      </c>
      <c r="AA97" s="170"/>
      <c r="AB97" s="170"/>
      <c r="AC97" s="170"/>
      <c r="AD97" s="170"/>
    </row>
    <row r="98">
      <c r="A98" s="184" t="str">
        <f>'Alle Produkte - Gesamtsortiment'!A127</f>
        <v>K46</v>
      </c>
      <c r="B98" s="112" t="str">
        <f>'Alle Produkte - Gesamtsortiment'!C127</f>
        <v>Ketchup</v>
      </c>
      <c r="C98" s="162">
        <f>'Alle Produkte - Gesamtsortiment'!U127</f>
        <v>3.26975</v>
      </c>
      <c r="D98" s="187"/>
      <c r="E98" s="187">
        <v>7.0</v>
      </c>
      <c r="F98" s="173">
        <f t="shared" si="1"/>
        <v>7</v>
      </c>
      <c r="G98" s="174"/>
      <c r="H98" s="175"/>
      <c r="I98" s="175">
        <v>10.0</v>
      </c>
      <c r="J98" s="188"/>
      <c r="K98" s="175"/>
      <c r="L98" s="188"/>
      <c r="M98" s="175"/>
      <c r="N98" s="188"/>
      <c r="O98" s="175"/>
      <c r="P98" s="188"/>
      <c r="Q98" s="175"/>
      <c r="R98" s="188"/>
      <c r="S98" s="175"/>
      <c r="T98" s="188"/>
      <c r="U98" s="175"/>
      <c r="V98" s="188"/>
      <c r="W98" s="176">
        <f t="shared" si="12"/>
        <v>10</v>
      </c>
      <c r="X98" s="188">
        <v>8.0</v>
      </c>
      <c r="Y98" s="188">
        <v>7.0</v>
      </c>
      <c r="Z98" s="188">
        <v>5.0</v>
      </c>
      <c r="AA98" s="170"/>
      <c r="AB98" s="170"/>
      <c r="AC98" s="170"/>
      <c r="AD98" s="170"/>
    </row>
    <row r="99">
      <c r="A99" s="161" t="str">
        <f>'Alle Produkte - Gesamtsortiment'!A128</f>
        <v>K47</v>
      </c>
      <c r="B99" s="112" t="str">
        <f>'Alle Produkte - Gesamtsortiment'!C128</f>
        <v>Kokosmilch extra</v>
      </c>
      <c r="C99" s="162">
        <f>'Alle Produkte - Gesamtsortiment'!U128</f>
        <v>3.3374</v>
      </c>
      <c r="D99" s="187"/>
      <c r="E99" s="187">
        <v>9.0</v>
      </c>
      <c r="F99" s="173">
        <f t="shared" si="1"/>
        <v>9</v>
      </c>
      <c r="G99" s="174"/>
      <c r="H99" s="175"/>
      <c r="I99" s="175"/>
      <c r="J99" s="188">
        <v>12.0</v>
      </c>
      <c r="K99" s="175"/>
      <c r="L99" s="188"/>
      <c r="M99" s="175"/>
      <c r="N99" s="188"/>
      <c r="O99" s="175"/>
      <c r="P99" s="188"/>
      <c r="Q99" s="175"/>
      <c r="R99" s="188"/>
      <c r="S99" s="175"/>
      <c r="T99" s="188">
        <v>12.0</v>
      </c>
      <c r="U99" s="175"/>
      <c r="V99" s="188"/>
      <c r="W99" s="176">
        <f t="shared" si="12"/>
        <v>24</v>
      </c>
      <c r="X99" s="188">
        <v>0.0</v>
      </c>
      <c r="Y99" s="188">
        <v>10.0</v>
      </c>
      <c r="Z99" s="188">
        <v>6.0</v>
      </c>
      <c r="AA99" s="170"/>
      <c r="AB99" s="170"/>
      <c r="AC99" s="170"/>
      <c r="AD99" s="170"/>
    </row>
    <row r="100">
      <c r="A100" s="184" t="str">
        <f>'Alle Produkte - Gesamtsortiment'!A129</f>
        <v>K48</v>
      </c>
      <c r="B100" s="112" t="str">
        <f>'Alle Produkte - Gesamtsortiment'!C129</f>
        <v>Kokosöl nativ</v>
      </c>
      <c r="C100" s="162">
        <f>'Alle Produkte - Gesamtsortiment'!U129</f>
        <v>8.50135</v>
      </c>
      <c r="D100" s="187"/>
      <c r="E100" s="187">
        <v>5.0</v>
      </c>
      <c r="F100" s="173">
        <f t="shared" si="1"/>
        <v>5</v>
      </c>
      <c r="G100" s="174"/>
      <c r="H100" s="175"/>
      <c r="I100" s="175"/>
      <c r="J100" s="188"/>
      <c r="K100" s="175"/>
      <c r="L100" s="188"/>
      <c r="M100" s="175"/>
      <c r="N100" s="188"/>
      <c r="O100" s="175"/>
      <c r="P100" s="188"/>
      <c r="Q100" s="175"/>
      <c r="R100" s="188"/>
      <c r="S100" s="175"/>
      <c r="T100" s="188">
        <v>6.0</v>
      </c>
      <c r="U100" s="175"/>
      <c r="V100" s="188"/>
      <c r="W100" s="176">
        <f t="shared" si="12"/>
        <v>6</v>
      </c>
      <c r="X100" s="188">
        <v>1.0</v>
      </c>
      <c r="Y100" s="188">
        <v>5.0</v>
      </c>
      <c r="Z100" s="188">
        <v>6.0</v>
      </c>
      <c r="AA100" s="170"/>
      <c r="AB100" s="170"/>
      <c r="AC100" s="170"/>
      <c r="AD100" s="170"/>
    </row>
    <row r="101">
      <c r="A101" s="184" t="str">
        <f>'Alle Produkte - Gesamtsortiment'!A131</f>
        <v>K50</v>
      </c>
      <c r="B101" s="112" t="str">
        <f>'Alle Produkte - Gesamtsortiment'!C131</f>
        <v>Balsamico bianco Condimento</v>
      </c>
      <c r="C101" s="162">
        <f>'Alle Produkte - Gesamtsortiment'!U131</f>
        <v>8.309675</v>
      </c>
      <c r="D101" s="187"/>
      <c r="E101" s="187">
        <v>13.0</v>
      </c>
      <c r="F101" s="173">
        <f t="shared" si="1"/>
        <v>13</v>
      </c>
      <c r="G101" s="174"/>
      <c r="H101" s="175"/>
      <c r="I101" s="175">
        <v>12.0</v>
      </c>
      <c r="J101" s="188"/>
      <c r="K101" s="175"/>
      <c r="L101" s="188"/>
      <c r="M101" s="175"/>
      <c r="N101" s="188"/>
      <c r="O101" s="175"/>
      <c r="P101" s="188"/>
      <c r="Q101" s="175"/>
      <c r="R101" s="188">
        <v>12.0</v>
      </c>
      <c r="S101" s="175"/>
      <c r="T101" s="188"/>
      <c r="U101" s="175"/>
      <c r="V101" s="188"/>
      <c r="W101" s="176">
        <f t="shared" si="12"/>
        <v>24</v>
      </c>
      <c r="X101" s="188">
        <v>16.0</v>
      </c>
      <c r="Y101" s="188">
        <v>13.0</v>
      </c>
      <c r="Z101" s="188">
        <v>6.0</v>
      </c>
      <c r="AA101" s="170"/>
      <c r="AB101" s="170"/>
      <c r="AC101" s="170"/>
      <c r="AD101" s="170"/>
    </row>
    <row r="102">
      <c r="A102" s="184" t="str">
        <f>'Alle Produkte - Gesamtsortiment'!A132</f>
        <v>K51</v>
      </c>
      <c r="B102" s="112" t="str">
        <f>'Alle Produkte - Gesamtsortiment'!C132</f>
        <v>Aceto Balsamico di Modena IGP</v>
      </c>
      <c r="C102" s="162">
        <f>'Alle Produkte - Gesamtsortiment'!U132</f>
        <v>8.399875</v>
      </c>
      <c r="D102" s="187"/>
      <c r="E102" s="187">
        <v>12.0</v>
      </c>
      <c r="F102" s="173">
        <f t="shared" si="1"/>
        <v>12</v>
      </c>
      <c r="G102" s="174"/>
      <c r="H102" s="175"/>
      <c r="I102" s="175">
        <v>12.0</v>
      </c>
      <c r="J102" s="188"/>
      <c r="K102" s="175"/>
      <c r="L102" s="188"/>
      <c r="M102" s="175"/>
      <c r="N102" s="188"/>
      <c r="O102" s="175"/>
      <c r="P102" s="188"/>
      <c r="Q102" s="175"/>
      <c r="R102" s="188">
        <v>12.0</v>
      </c>
      <c r="S102" s="175"/>
      <c r="T102" s="188"/>
      <c r="U102" s="175"/>
      <c r="V102" s="188"/>
      <c r="W102" s="176">
        <f t="shared" si="12"/>
        <v>24</v>
      </c>
      <c r="X102" s="188">
        <v>14.0</v>
      </c>
      <c r="Y102" s="188">
        <v>12.0</v>
      </c>
      <c r="Z102" s="188">
        <v>6.0</v>
      </c>
      <c r="AA102" s="170"/>
      <c r="AB102" s="170"/>
      <c r="AC102" s="170"/>
      <c r="AD102" s="170"/>
    </row>
    <row r="103">
      <c r="A103" s="184" t="str">
        <f>'Alle Produkte - Gesamtsortiment'!A133</f>
        <v>K52</v>
      </c>
      <c r="B103" s="112" t="str">
        <f>'Alle Produkte - Gesamtsortiment'!C133</f>
        <v>Weissweinessig</v>
      </c>
      <c r="C103" s="162">
        <f>'Alle Produkte - Gesamtsortiment'!U133</f>
        <v>3.664375</v>
      </c>
      <c r="D103" s="187"/>
      <c r="E103" s="187">
        <v>9.0</v>
      </c>
      <c r="F103" s="173">
        <f t="shared" si="1"/>
        <v>9</v>
      </c>
      <c r="G103" s="174"/>
      <c r="H103" s="175"/>
      <c r="I103" s="175">
        <v>12.0</v>
      </c>
      <c r="J103" s="188"/>
      <c r="K103" s="175"/>
      <c r="L103" s="188"/>
      <c r="M103" s="175"/>
      <c r="N103" s="188"/>
      <c r="O103" s="175"/>
      <c r="P103" s="188"/>
      <c r="Q103" s="175"/>
      <c r="R103" s="188"/>
      <c r="S103" s="175"/>
      <c r="T103" s="188"/>
      <c r="U103" s="175"/>
      <c r="V103" s="188"/>
      <c r="W103" s="176">
        <f t="shared" si="12"/>
        <v>12</v>
      </c>
      <c r="X103" s="188">
        <v>10.0</v>
      </c>
      <c r="Y103" s="188">
        <v>9.0</v>
      </c>
      <c r="Z103" s="188">
        <v>6.0</v>
      </c>
      <c r="AA103" s="170"/>
      <c r="AB103" s="170"/>
      <c r="AC103" s="170"/>
      <c r="AD103" s="170"/>
    </row>
    <row r="104">
      <c r="A104" s="184" t="str">
        <f>'Alle Produkte - Gesamtsortiment'!A134</f>
        <v>K53</v>
      </c>
      <c r="B104" s="112" t="str">
        <f>'Alle Produkte - Gesamtsortiment'!C134</f>
        <v>Apfelessig</v>
      </c>
      <c r="C104" s="162">
        <f>'Alle Produkte - Gesamtsortiment'!U134</f>
        <v>3.867325</v>
      </c>
      <c r="D104" s="187"/>
      <c r="E104" s="187">
        <v>4.0</v>
      </c>
      <c r="F104" s="173">
        <f t="shared" si="1"/>
        <v>4</v>
      </c>
      <c r="G104" s="174"/>
      <c r="H104" s="175"/>
      <c r="I104" s="175">
        <v>6.0</v>
      </c>
      <c r="J104" s="188"/>
      <c r="K104" s="175"/>
      <c r="L104" s="188"/>
      <c r="M104" s="175"/>
      <c r="N104" s="188"/>
      <c r="O104" s="175"/>
      <c r="P104" s="188"/>
      <c r="Q104" s="175"/>
      <c r="R104" s="188"/>
      <c r="S104" s="175"/>
      <c r="T104" s="188"/>
      <c r="U104" s="175"/>
      <c r="V104" s="188"/>
      <c r="W104" s="176">
        <f t="shared" si="12"/>
        <v>6</v>
      </c>
      <c r="X104" s="188">
        <v>5.0</v>
      </c>
      <c r="Y104" s="188">
        <v>4.0</v>
      </c>
      <c r="Z104" s="188">
        <v>3.0</v>
      </c>
      <c r="AA104" s="170"/>
      <c r="AB104" s="170"/>
      <c r="AC104" s="170"/>
      <c r="AD104" s="170"/>
    </row>
    <row r="105">
      <c r="A105" s="184" t="str">
        <f>'Alle Produkte - Gesamtsortiment'!A135</f>
        <v>K54</v>
      </c>
      <c r="B105" s="112" t="str">
        <f>'Alle Produkte - Gesamtsortiment'!C135</f>
        <v>Soja-Sauce Tamari</v>
      </c>
      <c r="C105" s="162">
        <f>'Alle Produkte - Gesamtsortiment'!U135</f>
        <v>6.325275</v>
      </c>
      <c r="D105" s="187"/>
      <c r="E105" s="187">
        <v>10.0</v>
      </c>
      <c r="F105" s="173">
        <f t="shared" si="1"/>
        <v>10</v>
      </c>
      <c r="G105" s="174"/>
      <c r="H105" s="175"/>
      <c r="I105" s="175"/>
      <c r="J105" s="188"/>
      <c r="K105" s="175"/>
      <c r="L105" s="188"/>
      <c r="M105" s="175"/>
      <c r="N105" s="188">
        <v>6.0</v>
      </c>
      <c r="O105" s="175"/>
      <c r="P105" s="188"/>
      <c r="Q105" s="175"/>
      <c r="R105" s="188"/>
      <c r="S105" s="175"/>
      <c r="T105" s="188"/>
      <c r="U105" s="175"/>
      <c r="V105" s="188"/>
      <c r="W105" s="176">
        <f t="shared" si="12"/>
        <v>6</v>
      </c>
      <c r="X105" s="188">
        <v>0.0</v>
      </c>
      <c r="Y105" s="188">
        <v>10.0</v>
      </c>
      <c r="Z105" s="188">
        <v>3.0</v>
      </c>
      <c r="AA105" s="170"/>
      <c r="AB105" s="170"/>
      <c r="AC105" s="170"/>
      <c r="AD105" s="170"/>
    </row>
    <row r="106">
      <c r="A106" s="184" t="str">
        <f>'Alle Produkte - Gesamtsortiment'!A136</f>
        <v>K55</v>
      </c>
      <c r="B106" s="112" t="str">
        <f>'Alle Produkte - Gesamtsortiment'!C136</f>
        <v>Olivenöl Extra Vergine 5L</v>
      </c>
      <c r="C106" s="162">
        <f>'Alle Produkte - Gesamtsortiment'!U136</f>
        <v>94.112425</v>
      </c>
      <c r="D106" s="187"/>
      <c r="E106" s="187">
        <v>2.0</v>
      </c>
      <c r="F106" s="173">
        <f t="shared" si="1"/>
        <v>2</v>
      </c>
      <c r="G106" s="174"/>
      <c r="H106" s="175"/>
      <c r="I106" s="175"/>
      <c r="J106" s="188"/>
      <c r="K106" s="175"/>
      <c r="L106" s="188"/>
      <c r="M106" s="175"/>
      <c r="N106" s="188"/>
      <c r="O106" s="175"/>
      <c r="P106" s="188"/>
      <c r="Q106" s="175"/>
      <c r="R106" s="188"/>
      <c r="S106" s="175"/>
      <c r="T106" s="188">
        <v>5.0</v>
      </c>
      <c r="U106" s="175"/>
      <c r="V106" s="188"/>
      <c r="W106" s="176">
        <f t="shared" si="12"/>
        <v>5</v>
      </c>
      <c r="X106" s="188">
        <v>4.0</v>
      </c>
      <c r="Y106" s="188">
        <v>3.0</v>
      </c>
      <c r="Z106" s="188">
        <v>2.0</v>
      </c>
      <c r="AA106" s="170"/>
      <c r="AB106" s="170"/>
      <c r="AC106" s="170"/>
      <c r="AD106" s="170"/>
    </row>
    <row r="107">
      <c r="A107" s="184" t="str">
        <f>'Alle Produkte - Gesamtsortiment'!A139</f>
        <v>L20</v>
      </c>
      <c r="B107" s="112" t="str">
        <f>'Alle Produkte - Gesamtsortiment'!C139</f>
        <v>Gewürzgurken ganz</v>
      </c>
      <c r="C107" s="162">
        <f>'Alle Produkte - Gesamtsortiment'!U139</f>
        <v>4.30705</v>
      </c>
      <c r="D107" s="187"/>
      <c r="E107" s="187">
        <v>21.0</v>
      </c>
      <c r="F107" s="173">
        <f t="shared" si="1"/>
        <v>21</v>
      </c>
      <c r="G107" s="174"/>
      <c r="H107" s="175"/>
      <c r="I107" s="175">
        <v>12.0</v>
      </c>
      <c r="J107" s="188"/>
      <c r="K107" s="175"/>
      <c r="L107" s="188"/>
      <c r="M107" s="175"/>
      <c r="N107" s="188"/>
      <c r="O107" s="175"/>
      <c r="P107" s="188"/>
      <c r="Q107" s="175"/>
      <c r="R107" s="188"/>
      <c r="S107" s="175"/>
      <c r="T107" s="188">
        <v>24.0</v>
      </c>
      <c r="U107" s="175"/>
      <c r="V107" s="188"/>
      <c r="W107" s="176">
        <f t="shared" si="12"/>
        <v>36</v>
      </c>
      <c r="X107" s="188">
        <v>0.0</v>
      </c>
      <c r="Y107" s="188">
        <v>24.0</v>
      </c>
      <c r="Z107" s="188">
        <v>6.0</v>
      </c>
      <c r="AA107" s="170"/>
      <c r="AB107" s="170"/>
      <c r="AC107" s="170"/>
      <c r="AD107" s="170"/>
    </row>
    <row r="108">
      <c r="A108" s="184" t="str">
        <f>'Alle Produkte - Gesamtsortiment'!A140</f>
        <v>L21</v>
      </c>
      <c r="B108" s="112" t="str">
        <f>'Alle Produkte - Gesamtsortiment'!C140</f>
        <v>Zuckermais</v>
      </c>
      <c r="C108" s="162">
        <f>'Alle Produkte - Gesamtsortiment'!U140</f>
        <v>2.23245</v>
      </c>
      <c r="D108" s="187"/>
      <c r="E108" s="187">
        <v>25.0</v>
      </c>
      <c r="F108" s="173">
        <f t="shared" si="1"/>
        <v>25</v>
      </c>
      <c r="G108" s="189"/>
      <c r="H108" s="190"/>
      <c r="I108" s="190">
        <v>24.0</v>
      </c>
      <c r="J108" s="188"/>
      <c r="K108" s="190"/>
      <c r="L108" s="188"/>
      <c r="M108" s="190"/>
      <c r="N108" s="188"/>
      <c r="O108" s="190"/>
      <c r="P108" s="188"/>
      <c r="Q108" s="190"/>
      <c r="R108" s="188"/>
      <c r="S108" s="190"/>
      <c r="T108" s="188">
        <v>24.0</v>
      </c>
      <c r="U108" s="190"/>
      <c r="V108" s="188"/>
      <c r="W108" s="176">
        <f t="shared" si="12"/>
        <v>48</v>
      </c>
      <c r="X108" s="188">
        <v>3.0</v>
      </c>
      <c r="Y108" s="188">
        <v>25.0</v>
      </c>
      <c r="Z108" s="188">
        <v>6.0</v>
      </c>
      <c r="AA108" s="170"/>
      <c r="AB108" s="170"/>
      <c r="AC108" s="170"/>
      <c r="AD108" s="170"/>
    </row>
    <row r="109">
      <c r="A109" s="184" t="str">
        <f>'Alle Produkte - Gesamtsortiment'!A141</f>
        <v>L22</v>
      </c>
      <c r="B109" s="112" t="str">
        <f>'Alle Produkte - Gesamtsortiment'!C141</f>
        <v>Kichererbsen gekocht</v>
      </c>
      <c r="C109" s="162">
        <f>'Alle Produkte - Gesamtsortiment'!U141</f>
        <v>1.837825</v>
      </c>
      <c r="D109" s="187"/>
      <c r="E109" s="187">
        <v>21.0</v>
      </c>
      <c r="F109" s="173">
        <f t="shared" si="1"/>
        <v>21</v>
      </c>
      <c r="G109" s="174"/>
      <c r="H109" s="175"/>
      <c r="I109" s="175"/>
      <c r="J109" s="188">
        <v>12.0</v>
      </c>
      <c r="K109" s="175"/>
      <c r="L109" s="188"/>
      <c r="M109" s="175"/>
      <c r="N109" s="188"/>
      <c r="O109" s="175"/>
      <c r="P109" s="188"/>
      <c r="Q109" s="175"/>
      <c r="R109" s="188">
        <v>12.0</v>
      </c>
      <c r="S109" s="175"/>
      <c r="T109" s="188"/>
      <c r="U109" s="175"/>
      <c r="V109" s="188"/>
      <c r="W109" s="176">
        <f t="shared" si="12"/>
        <v>24</v>
      </c>
      <c r="X109" s="188">
        <v>23.0</v>
      </c>
      <c r="Y109" s="188">
        <v>22.0</v>
      </c>
      <c r="Z109" s="188">
        <v>6.0</v>
      </c>
      <c r="AA109" s="170"/>
      <c r="AB109" s="170"/>
      <c r="AC109" s="170"/>
      <c r="AD109" s="170"/>
    </row>
    <row r="110">
      <c r="A110" s="65" t="str">
        <f t="shared" ref="A110:C110" si="13">#REF!</f>
        <v>#REF!</v>
      </c>
      <c r="B110" s="112" t="str">
        <f t="shared" si="13"/>
        <v>#REF!</v>
      </c>
      <c r="C110" s="112" t="str">
        <f t="shared" si="13"/>
        <v>#REF!</v>
      </c>
      <c r="D110" s="187"/>
      <c r="E110" s="187">
        <v>0.0</v>
      </c>
      <c r="F110" s="173">
        <f t="shared" si="1"/>
        <v>0</v>
      </c>
      <c r="G110" s="174"/>
      <c r="H110" s="175"/>
      <c r="I110" s="175"/>
      <c r="J110" s="188"/>
      <c r="K110" s="175"/>
      <c r="L110" s="188"/>
      <c r="M110" s="175"/>
      <c r="N110" s="188"/>
      <c r="O110" s="175"/>
      <c r="P110" s="188"/>
      <c r="Q110" s="175"/>
      <c r="R110" s="188"/>
      <c r="S110" s="175"/>
      <c r="T110" s="188">
        <v>12.0</v>
      </c>
      <c r="U110" s="175"/>
      <c r="V110" s="188"/>
      <c r="W110" s="176">
        <f t="shared" si="12"/>
        <v>12</v>
      </c>
      <c r="X110" s="188"/>
      <c r="Y110" s="188">
        <v>0.0</v>
      </c>
      <c r="Z110" s="188">
        <v>0.0</v>
      </c>
      <c r="AA110" s="170"/>
      <c r="AB110" s="170"/>
      <c r="AC110" s="170"/>
      <c r="AD110" s="170"/>
    </row>
    <row r="111">
      <c r="A111" s="184" t="str">
        <f>'Alle Produkte - Gesamtsortiment'!A142</f>
        <v>L30</v>
      </c>
      <c r="B111" s="112" t="str">
        <f>'Alle Produkte - Gesamtsortiment'!C142</f>
        <v>Couscous</v>
      </c>
      <c r="C111" s="162">
        <f>'Alle Produkte - Gesamtsortiment'!U142</f>
        <v>3.157</v>
      </c>
      <c r="D111" s="187"/>
      <c r="E111" s="187">
        <v>9.0</v>
      </c>
      <c r="F111" s="173">
        <f t="shared" si="1"/>
        <v>9</v>
      </c>
      <c r="G111" s="174"/>
      <c r="H111" s="175"/>
      <c r="I111" s="175"/>
      <c r="J111" s="188"/>
      <c r="K111" s="175"/>
      <c r="L111" s="188"/>
      <c r="M111" s="175"/>
      <c r="N111" s="188"/>
      <c r="O111" s="175"/>
      <c r="P111" s="188"/>
      <c r="Q111" s="175"/>
      <c r="R111" s="188">
        <v>6.0</v>
      </c>
      <c r="S111" s="175"/>
      <c r="T111" s="188"/>
      <c r="U111" s="175"/>
      <c r="V111" s="188"/>
      <c r="W111" s="176">
        <f t="shared" si="12"/>
        <v>6</v>
      </c>
      <c r="X111" s="188">
        <v>10.0</v>
      </c>
      <c r="Y111" s="188">
        <v>9.0</v>
      </c>
      <c r="Z111" s="188">
        <v>2.0</v>
      </c>
      <c r="AA111" s="170"/>
      <c r="AB111" s="170"/>
      <c r="AC111" s="170"/>
      <c r="AD111" s="170"/>
    </row>
    <row r="112">
      <c r="A112" s="184" t="str">
        <f>'Alle Produkte - Gesamtsortiment'!A143</f>
        <v>L31</v>
      </c>
      <c r="B112" s="112" t="str">
        <f>'Alle Produkte - Gesamtsortiment'!C143</f>
        <v>Mais-Paniermehl</v>
      </c>
      <c r="C112" s="162">
        <f>'Alle Produkte - Gesamtsortiment'!U143</f>
        <v>2.27755</v>
      </c>
      <c r="D112" s="187"/>
      <c r="E112" s="187">
        <v>10.0</v>
      </c>
      <c r="F112" s="173">
        <f t="shared" si="1"/>
        <v>10</v>
      </c>
      <c r="G112" s="174"/>
      <c r="H112" s="175"/>
      <c r="I112" s="175">
        <v>10.0</v>
      </c>
      <c r="J112" s="188"/>
      <c r="K112" s="175"/>
      <c r="L112" s="188"/>
      <c r="M112" s="175"/>
      <c r="N112" s="188"/>
      <c r="O112" s="175"/>
      <c r="P112" s="188"/>
      <c r="Q112" s="175"/>
      <c r="R112" s="188"/>
      <c r="S112" s="175"/>
      <c r="T112" s="188"/>
      <c r="U112" s="175"/>
      <c r="V112" s="188"/>
      <c r="W112" s="176">
        <f t="shared" si="12"/>
        <v>10</v>
      </c>
      <c r="X112" s="188">
        <v>10.0</v>
      </c>
      <c r="Y112" s="188">
        <v>10.0</v>
      </c>
      <c r="Z112" s="188">
        <v>2.0</v>
      </c>
      <c r="AA112" s="170"/>
      <c r="AB112" s="170"/>
      <c r="AC112" s="170"/>
      <c r="AD112" s="170"/>
    </row>
    <row r="113">
      <c r="A113" s="161" t="str">
        <f>'Alle Produkte - Gesamtsortiment'!A144</f>
        <v>L32</v>
      </c>
      <c r="B113" s="112" t="str">
        <f>'Alle Produkte - Gesamtsortiment'!C144</f>
        <v>Apfelmus</v>
      </c>
      <c r="C113" s="162">
        <f>'Alle Produkte - Gesamtsortiment'!U144</f>
        <v>2.514325</v>
      </c>
      <c r="D113" s="187"/>
      <c r="E113" s="187">
        <v>0.0</v>
      </c>
      <c r="F113" s="173">
        <f t="shared" si="1"/>
        <v>0</v>
      </c>
      <c r="G113" s="174"/>
      <c r="H113" s="175"/>
      <c r="I113" s="175">
        <v>12.0</v>
      </c>
      <c r="J113" s="188"/>
      <c r="K113" s="175"/>
      <c r="L113" s="188"/>
      <c r="M113" s="175"/>
      <c r="N113" s="188"/>
      <c r="O113" s="175"/>
      <c r="P113" s="188"/>
      <c r="Q113" s="175">
        <v>12.0</v>
      </c>
      <c r="R113" s="188"/>
      <c r="S113" s="175"/>
      <c r="T113" s="188"/>
      <c r="U113" s="175"/>
      <c r="V113" s="188"/>
      <c r="W113" s="176">
        <f t="shared" si="12"/>
        <v>24</v>
      </c>
      <c r="X113" s="188">
        <v>1.0</v>
      </c>
      <c r="Y113" s="188">
        <v>0.0</v>
      </c>
      <c r="Z113" s="188">
        <v>6.0</v>
      </c>
      <c r="AA113" s="170"/>
      <c r="AB113" s="170"/>
      <c r="AC113" s="170"/>
      <c r="AD113" s="170"/>
    </row>
    <row r="114">
      <c r="A114" s="184" t="str">
        <f>'Alle Produkte - Gesamtsortiment'!A145</f>
        <v>L40</v>
      </c>
      <c r="B114" s="112" t="str">
        <f>'Alle Produkte - Gesamtsortiment'!C145</f>
        <v>Polenta Mittel</v>
      </c>
      <c r="C114" s="162">
        <f>'Alle Produkte - Gesamtsortiment'!U145</f>
        <v>3.371225</v>
      </c>
      <c r="D114" s="187"/>
      <c r="E114" s="187">
        <v>8.0</v>
      </c>
      <c r="F114" s="173">
        <f t="shared" si="1"/>
        <v>8</v>
      </c>
      <c r="G114" s="174"/>
      <c r="H114" s="175"/>
      <c r="I114" s="175">
        <v>12.0</v>
      </c>
      <c r="J114" s="188"/>
      <c r="K114" s="175"/>
      <c r="L114" s="188"/>
      <c r="M114" s="175"/>
      <c r="N114" s="188"/>
      <c r="O114" s="175"/>
      <c r="P114" s="188"/>
      <c r="Q114" s="175"/>
      <c r="R114" s="188"/>
      <c r="S114" s="175"/>
      <c r="T114" s="188"/>
      <c r="U114" s="175"/>
      <c r="V114" s="188"/>
      <c r="W114" s="176">
        <f t="shared" si="12"/>
        <v>12</v>
      </c>
      <c r="X114" s="188">
        <v>8.0</v>
      </c>
      <c r="Y114" s="188">
        <v>8.0</v>
      </c>
      <c r="Z114" s="188">
        <v>2.0</v>
      </c>
      <c r="AA114" s="170"/>
      <c r="AB114" s="170"/>
      <c r="AC114" s="170"/>
      <c r="AD114" s="170"/>
    </row>
    <row r="115">
      <c r="A115" s="184" t="str">
        <f>'Alle Produkte - Gesamtsortiment'!A146</f>
        <v>L41</v>
      </c>
      <c r="B115" s="112" t="str">
        <f>'Alle Produkte - Gesamtsortiment'!C146</f>
        <v>Quinoa</v>
      </c>
      <c r="C115" s="162">
        <f>'Alle Produkte - Gesamtsortiment'!U146</f>
        <v>6.595875</v>
      </c>
      <c r="D115" s="187"/>
      <c r="E115" s="187">
        <v>9.0</v>
      </c>
      <c r="F115" s="173">
        <f t="shared" si="1"/>
        <v>9</v>
      </c>
      <c r="G115" s="174"/>
      <c r="H115" s="175"/>
      <c r="I115" s="175">
        <v>12.0</v>
      </c>
      <c r="J115" s="188"/>
      <c r="K115" s="175"/>
      <c r="L115" s="188"/>
      <c r="M115" s="175"/>
      <c r="N115" s="188"/>
      <c r="O115" s="175"/>
      <c r="P115" s="188"/>
      <c r="Q115" s="175"/>
      <c r="R115" s="188"/>
      <c r="S115" s="175"/>
      <c r="T115" s="188"/>
      <c r="U115" s="175"/>
      <c r="V115" s="188"/>
      <c r="W115" s="176">
        <f t="shared" si="12"/>
        <v>12</v>
      </c>
      <c r="X115" s="188">
        <v>10.0</v>
      </c>
      <c r="Y115" s="188">
        <v>9.0</v>
      </c>
      <c r="Z115" s="188">
        <v>2.0</v>
      </c>
      <c r="AA115" s="170"/>
      <c r="AB115" s="170"/>
      <c r="AC115" s="170"/>
      <c r="AD115" s="170"/>
    </row>
    <row r="116">
      <c r="A116" s="184" t="str">
        <f>'Alle Produkte - Gesamtsortiment'!A147</f>
        <v>L42</v>
      </c>
      <c r="B116" s="112" t="str">
        <f>'Alle Produkte - Gesamtsortiment'!C147</f>
        <v>Goldhirse</v>
      </c>
      <c r="C116" s="162">
        <f>'Alle Produkte - Gesamtsortiment'!U147</f>
        <v>4.002625</v>
      </c>
      <c r="D116" s="187"/>
      <c r="E116" s="187">
        <v>8.0</v>
      </c>
      <c r="F116" s="173">
        <f t="shared" si="1"/>
        <v>8</v>
      </c>
      <c r="G116" s="174"/>
      <c r="H116" s="175"/>
      <c r="I116" s="175">
        <v>12.0</v>
      </c>
      <c r="J116" s="188"/>
      <c r="K116" s="175"/>
      <c r="L116" s="188"/>
      <c r="M116" s="175"/>
      <c r="N116" s="188"/>
      <c r="O116" s="175"/>
      <c r="P116" s="188"/>
      <c r="Q116" s="175"/>
      <c r="R116" s="188"/>
      <c r="S116" s="175"/>
      <c r="T116" s="188"/>
      <c r="U116" s="175"/>
      <c r="V116" s="188"/>
      <c r="W116" s="176">
        <f t="shared" si="12"/>
        <v>12</v>
      </c>
      <c r="X116" s="188">
        <v>9.0</v>
      </c>
      <c r="Y116" s="188">
        <v>8.0</v>
      </c>
      <c r="Z116" s="188">
        <v>2.0</v>
      </c>
      <c r="AA116" s="170"/>
      <c r="AB116" s="170"/>
      <c r="AC116" s="170"/>
      <c r="AD116" s="170"/>
    </row>
    <row r="117">
      <c r="A117" s="184" t="str">
        <f>'Alle Produkte - Gesamtsortiment'!A148</f>
        <v>M10</v>
      </c>
      <c r="B117" s="112" t="str">
        <f>'Alle Produkte - Gesamtsortiment'!C148</f>
        <v>Tortillachips Blue Corn</v>
      </c>
      <c r="C117" s="162">
        <f>'Alle Produkte - Gesamtsortiment'!U148</f>
        <v>3.49525</v>
      </c>
      <c r="D117" s="187"/>
      <c r="E117" s="187">
        <v>8.0</v>
      </c>
      <c r="F117" s="173">
        <f t="shared" si="1"/>
        <v>8</v>
      </c>
      <c r="G117" s="174"/>
      <c r="H117" s="175"/>
      <c r="I117" s="175">
        <v>5.0</v>
      </c>
      <c r="J117" s="188"/>
      <c r="K117" s="175"/>
      <c r="L117" s="188"/>
      <c r="M117" s="175"/>
      <c r="N117" s="188">
        <v>20.0</v>
      </c>
      <c r="O117" s="175"/>
      <c r="P117" s="188"/>
      <c r="Q117" s="175"/>
      <c r="R117" s="188"/>
      <c r="S117" s="175"/>
      <c r="T117" s="188"/>
      <c r="U117" s="175"/>
      <c r="V117" s="188"/>
      <c r="W117" s="176">
        <f t="shared" si="12"/>
        <v>25</v>
      </c>
      <c r="X117" s="188">
        <v>11.0</v>
      </c>
      <c r="Y117" s="188">
        <v>8.0</v>
      </c>
      <c r="Z117" s="188">
        <v>6.0</v>
      </c>
      <c r="AA117" s="170"/>
      <c r="AB117" s="170"/>
      <c r="AC117" s="170"/>
      <c r="AD117" s="170"/>
    </row>
    <row r="118">
      <c r="A118" s="184" t="str">
        <f>'Alle Produkte - Gesamtsortiment'!A149</f>
        <v>M11</v>
      </c>
      <c r="B118" s="112" t="str">
        <f>'Alle Produkte - Gesamtsortiment'!C149</f>
        <v>Nature Chips Kristallsalz</v>
      </c>
      <c r="C118" s="162">
        <f>'Alle Produkte - Gesamtsortiment'!U149</f>
        <v>2.830025</v>
      </c>
      <c r="D118" s="187"/>
      <c r="E118" s="187">
        <v>26.0</v>
      </c>
      <c r="F118" s="173">
        <f t="shared" si="1"/>
        <v>26</v>
      </c>
      <c r="G118" s="174"/>
      <c r="H118" s="175"/>
      <c r="I118" s="175">
        <v>10.0</v>
      </c>
      <c r="J118" s="188"/>
      <c r="K118" s="175"/>
      <c r="L118" s="188"/>
      <c r="M118" s="175"/>
      <c r="N118" s="188">
        <v>12.0</v>
      </c>
      <c r="O118" s="175"/>
      <c r="P118" s="188"/>
      <c r="Q118" s="175"/>
      <c r="R118" s="188"/>
      <c r="S118" s="175"/>
      <c r="T118" s="188"/>
      <c r="U118" s="175"/>
      <c r="V118" s="188"/>
      <c r="W118" s="176">
        <f t="shared" si="12"/>
        <v>22</v>
      </c>
      <c r="X118" s="188">
        <v>5.0</v>
      </c>
      <c r="Y118" s="188">
        <v>28.0</v>
      </c>
      <c r="Z118" s="188">
        <v>6.0</v>
      </c>
      <c r="AA118" s="170"/>
      <c r="AB118" s="170"/>
      <c r="AC118" s="170"/>
      <c r="AD118" s="170"/>
    </row>
    <row r="119">
      <c r="A119" s="184" t="str">
        <f>'Alle Produkte - Gesamtsortiment'!A150</f>
        <v>M20</v>
      </c>
      <c r="B119" s="112" t="str">
        <f>'Alle Produkte - Gesamtsortiment'!C150</f>
        <v>Sonnenblumenkerne</v>
      </c>
      <c r="C119" s="162">
        <f>'Alle Produkte - Gesamtsortiment'!U150</f>
        <v>2.36775</v>
      </c>
      <c r="D119" s="187"/>
      <c r="E119" s="187">
        <v>5.0</v>
      </c>
      <c r="F119" s="173">
        <f t="shared" si="1"/>
        <v>5</v>
      </c>
      <c r="G119" s="174"/>
      <c r="H119" s="175"/>
      <c r="I119" s="175">
        <v>10.0</v>
      </c>
      <c r="J119" s="188"/>
      <c r="K119" s="175"/>
      <c r="L119" s="188"/>
      <c r="M119" s="175"/>
      <c r="N119" s="188"/>
      <c r="O119" s="175"/>
      <c r="P119" s="188"/>
      <c r="Q119" s="175"/>
      <c r="R119" s="188"/>
      <c r="S119" s="175"/>
      <c r="T119" s="188"/>
      <c r="U119" s="175"/>
      <c r="V119" s="188"/>
      <c r="W119" s="176">
        <f t="shared" si="12"/>
        <v>10</v>
      </c>
      <c r="X119" s="188">
        <v>5.0</v>
      </c>
      <c r="Y119" s="188">
        <v>5.0</v>
      </c>
      <c r="Z119" s="188">
        <v>2.0</v>
      </c>
      <c r="AA119" s="170"/>
      <c r="AB119" s="170"/>
      <c r="AC119" s="170"/>
      <c r="AD119" s="170"/>
    </row>
    <row r="120">
      <c r="A120" s="184" t="str">
        <f>'Alle Produkte - Gesamtsortiment'!A151</f>
        <v>M21</v>
      </c>
      <c r="B120" s="112" t="str">
        <f>'Alle Produkte - Gesamtsortiment'!C151</f>
        <v>Pinienkerne </v>
      </c>
      <c r="C120" s="162">
        <f>'Alle Produkte - Gesamtsortiment'!U151</f>
        <v>9.888175</v>
      </c>
      <c r="D120" s="187"/>
      <c r="E120" s="187">
        <v>7.0</v>
      </c>
      <c r="F120" s="173">
        <f t="shared" si="1"/>
        <v>7</v>
      </c>
      <c r="G120" s="174"/>
      <c r="H120" s="175"/>
      <c r="I120" s="175">
        <v>10.0</v>
      </c>
      <c r="J120" s="188"/>
      <c r="K120" s="175"/>
      <c r="L120" s="188"/>
      <c r="M120" s="175"/>
      <c r="N120" s="188"/>
      <c r="O120" s="175"/>
      <c r="P120" s="188"/>
      <c r="Q120" s="175"/>
      <c r="R120" s="188"/>
      <c r="S120" s="175"/>
      <c r="T120" s="188"/>
      <c r="U120" s="175"/>
      <c r="V120" s="188"/>
      <c r="W120" s="176">
        <f t="shared" si="12"/>
        <v>10</v>
      </c>
      <c r="X120" s="188">
        <v>7.0</v>
      </c>
      <c r="Y120" s="188">
        <v>7.0</v>
      </c>
      <c r="Z120" s="188">
        <v>2.0</v>
      </c>
      <c r="AA120" s="170"/>
      <c r="AB120" s="170"/>
      <c r="AC120" s="170"/>
      <c r="AD120" s="170"/>
    </row>
    <row r="121">
      <c r="A121" s="184" t="str">
        <f>'Alle Produkte - Gesamtsortiment'!A152</f>
        <v>M22</v>
      </c>
      <c r="B121" s="112" t="str">
        <f>'Alle Produkte - Gesamtsortiment'!C152</f>
        <v>Oliven Grün</v>
      </c>
      <c r="C121" s="162">
        <f>'Alle Produkte - Gesamtsortiment'!U152</f>
        <v>3.72075</v>
      </c>
      <c r="D121" s="187"/>
      <c r="E121" s="187">
        <v>7.0</v>
      </c>
      <c r="F121" s="173">
        <f t="shared" si="1"/>
        <v>7</v>
      </c>
      <c r="G121" s="174"/>
      <c r="H121" s="175"/>
      <c r="I121" s="175">
        <v>12.0</v>
      </c>
      <c r="J121" s="188"/>
      <c r="K121" s="175"/>
      <c r="L121" s="188"/>
      <c r="M121" s="175"/>
      <c r="N121" s="188"/>
      <c r="O121" s="175"/>
      <c r="P121" s="188"/>
      <c r="Q121" s="175"/>
      <c r="R121" s="188"/>
      <c r="S121" s="175"/>
      <c r="T121" s="188"/>
      <c r="U121" s="175"/>
      <c r="V121" s="188"/>
      <c r="W121" s="176">
        <f t="shared" si="12"/>
        <v>12</v>
      </c>
      <c r="X121" s="188">
        <v>2.0</v>
      </c>
      <c r="Y121" s="188">
        <v>8.0</v>
      </c>
      <c r="Z121" s="188">
        <v>6.0</v>
      </c>
      <c r="AA121" s="170"/>
      <c r="AB121" s="170"/>
      <c r="AC121" s="170"/>
      <c r="AD121" s="170"/>
    </row>
    <row r="122">
      <c r="A122" s="184" t="str">
        <f>'Alle Produkte - Gesamtsortiment'!A153</f>
        <v>M23</v>
      </c>
      <c r="B122" s="112" t="str">
        <f>'Alle Produkte - Gesamtsortiment'!C153</f>
        <v>Gemischte Oliven</v>
      </c>
      <c r="C122" s="162">
        <f>'Alle Produkte - Gesamtsortiment'!U153</f>
        <v>4.93845</v>
      </c>
      <c r="D122" s="187"/>
      <c r="E122" s="187">
        <v>11.0</v>
      </c>
      <c r="F122" s="173">
        <f t="shared" si="1"/>
        <v>11</v>
      </c>
      <c r="G122" s="174"/>
      <c r="H122" s="175"/>
      <c r="I122" s="175">
        <v>12.0</v>
      </c>
      <c r="J122" s="188"/>
      <c r="K122" s="175"/>
      <c r="L122" s="188"/>
      <c r="M122" s="175"/>
      <c r="N122" s="188"/>
      <c r="O122" s="175"/>
      <c r="P122" s="188"/>
      <c r="Q122" s="175"/>
      <c r="R122" s="188">
        <v>6.0</v>
      </c>
      <c r="S122" s="175"/>
      <c r="T122" s="188"/>
      <c r="U122" s="175"/>
      <c r="V122" s="188"/>
      <c r="W122" s="176">
        <f t="shared" si="12"/>
        <v>18</v>
      </c>
      <c r="X122" s="188">
        <v>12.0</v>
      </c>
      <c r="Y122" s="188">
        <v>12.0</v>
      </c>
      <c r="Z122" s="188">
        <v>6.0</v>
      </c>
      <c r="AA122" s="170"/>
      <c r="AB122" s="170"/>
      <c r="AC122" s="170"/>
      <c r="AD122" s="170"/>
    </row>
    <row r="123">
      <c r="A123" s="184" t="str">
        <f>'Alle Produkte - Gesamtsortiment'!A154</f>
        <v>M24</v>
      </c>
      <c r="B123" s="112" t="str">
        <f>'Alle Produkte - Gesamtsortiment'!C154</f>
        <v>Kapern</v>
      </c>
      <c r="C123" s="162">
        <f>'Alle Produkte - Gesamtsortiment'!U154</f>
        <v>3.5629</v>
      </c>
      <c r="D123" s="187"/>
      <c r="E123" s="187">
        <v>12.0</v>
      </c>
      <c r="F123" s="173">
        <f t="shared" si="1"/>
        <v>12</v>
      </c>
      <c r="G123" s="174"/>
      <c r="H123" s="175"/>
      <c r="I123" s="175">
        <v>14.0</v>
      </c>
      <c r="J123" s="188"/>
      <c r="K123" s="175"/>
      <c r="L123" s="188"/>
      <c r="M123" s="175"/>
      <c r="N123" s="188"/>
      <c r="O123" s="175"/>
      <c r="P123" s="188"/>
      <c r="Q123" s="175"/>
      <c r="R123" s="188"/>
      <c r="S123" s="175"/>
      <c r="T123" s="188">
        <v>12.0</v>
      </c>
      <c r="U123" s="175"/>
      <c r="V123" s="188"/>
      <c r="W123" s="176">
        <f t="shared" si="12"/>
        <v>26</v>
      </c>
      <c r="X123" s="188">
        <v>14.0</v>
      </c>
      <c r="Y123" s="188">
        <v>13.0</v>
      </c>
      <c r="Z123" s="188">
        <v>6.0</v>
      </c>
      <c r="AA123" s="170"/>
      <c r="AB123" s="170"/>
      <c r="AC123" s="170"/>
      <c r="AD123" s="170"/>
    </row>
    <row r="124">
      <c r="A124" s="184" t="str">
        <f>'Alle Produkte - Gesamtsortiment'!A155</f>
        <v>M25</v>
      </c>
      <c r="B124" s="112" t="str">
        <f>'Alle Produkte - Gesamtsortiment'!C155</f>
        <v>Olivenpaste grün</v>
      </c>
      <c r="C124" s="162">
        <f>'Alle Produkte - Gesamtsortiment'!U155</f>
        <v>5.47965</v>
      </c>
      <c r="D124" s="187"/>
      <c r="E124" s="187">
        <v>10.0</v>
      </c>
      <c r="F124" s="173">
        <f t="shared" si="1"/>
        <v>10</v>
      </c>
      <c r="G124" s="174"/>
      <c r="H124" s="175"/>
      <c r="I124" s="175"/>
      <c r="J124" s="188"/>
      <c r="K124" s="175"/>
      <c r="L124" s="188"/>
      <c r="M124" s="175"/>
      <c r="N124" s="188"/>
      <c r="O124" s="175"/>
      <c r="P124" s="188"/>
      <c r="Q124" s="175"/>
      <c r="R124" s="188"/>
      <c r="S124" s="175"/>
      <c r="T124" s="188">
        <v>12.0</v>
      </c>
      <c r="U124" s="175"/>
      <c r="V124" s="188"/>
      <c r="W124" s="176">
        <f t="shared" si="12"/>
        <v>12</v>
      </c>
      <c r="X124" s="188"/>
      <c r="Y124" s="188">
        <v>10.0</v>
      </c>
      <c r="Z124" s="188">
        <v>0.0</v>
      </c>
      <c r="AA124" s="170"/>
      <c r="AB124" s="170"/>
      <c r="AC124" s="170"/>
      <c r="AD124" s="170"/>
    </row>
    <row r="125">
      <c r="A125" s="184" t="str">
        <f>'Alle Produkte - Gesamtsortiment'!A156</f>
        <v>M26</v>
      </c>
      <c r="B125" s="112" t="str">
        <f>'Alle Produkte - Gesamtsortiment'!C156</f>
        <v>Kernenmischung</v>
      </c>
      <c r="C125" s="162">
        <f>'Alle Produkte - Gesamtsortiment'!U156</f>
        <v>5.355625</v>
      </c>
      <c r="D125" s="187"/>
      <c r="E125" s="187">
        <v>17.0</v>
      </c>
      <c r="F125" s="173">
        <f t="shared" si="1"/>
        <v>17</v>
      </c>
      <c r="G125" s="174"/>
      <c r="H125" s="175"/>
      <c r="I125" s="175"/>
      <c r="J125" s="188"/>
      <c r="K125" s="175"/>
      <c r="L125" s="188"/>
      <c r="M125" s="175"/>
      <c r="N125" s="188"/>
      <c r="O125" s="175"/>
      <c r="P125" s="188"/>
      <c r="Q125" s="175"/>
      <c r="R125" s="188"/>
      <c r="S125" s="175"/>
      <c r="T125" s="188">
        <v>12.0</v>
      </c>
      <c r="U125" s="175"/>
      <c r="V125" s="188"/>
      <c r="W125" s="176">
        <f t="shared" si="12"/>
        <v>12</v>
      </c>
      <c r="X125" s="188">
        <v>2.0</v>
      </c>
      <c r="Y125" s="188">
        <v>19.0</v>
      </c>
      <c r="Z125" s="188">
        <v>6.0</v>
      </c>
      <c r="AA125" s="170"/>
      <c r="AB125" s="170"/>
      <c r="AC125" s="170"/>
      <c r="AD125" s="170"/>
    </row>
    <row r="126">
      <c r="A126" s="184" t="str">
        <f>'Alle Produkte - Gesamtsortiment'!A157</f>
        <v>M30</v>
      </c>
      <c r="B126" s="112" t="str">
        <f>'Alle Produkte - Gesamtsortiment'!C157</f>
        <v>Mandeln braun geröst/gesalz.</v>
      </c>
      <c r="C126" s="162">
        <f>'Alle Produkte - Gesamtsortiment'!U157</f>
        <v>4.904625</v>
      </c>
      <c r="D126" s="187"/>
      <c r="E126" s="187">
        <v>6.0</v>
      </c>
      <c r="F126" s="173">
        <f t="shared" si="1"/>
        <v>6</v>
      </c>
      <c r="G126" s="174"/>
      <c r="H126" s="175"/>
      <c r="I126" s="175">
        <v>12.0</v>
      </c>
      <c r="J126" s="188"/>
      <c r="K126" s="175"/>
      <c r="L126" s="188"/>
      <c r="M126" s="175"/>
      <c r="N126" s="188"/>
      <c r="O126" s="175"/>
      <c r="P126" s="188"/>
      <c r="Q126" s="175"/>
      <c r="R126" s="188"/>
      <c r="S126" s="175"/>
      <c r="T126" s="188">
        <v>6.0</v>
      </c>
      <c r="U126" s="175"/>
      <c r="V126" s="188"/>
      <c r="W126" s="176">
        <f t="shared" si="12"/>
        <v>18</v>
      </c>
      <c r="X126" s="188">
        <v>6.0</v>
      </c>
      <c r="Y126" s="188">
        <v>6.0</v>
      </c>
      <c r="Z126" s="188">
        <v>6.0</v>
      </c>
      <c r="AA126" s="170"/>
      <c r="AB126" s="170"/>
      <c r="AC126" s="170"/>
      <c r="AD126" s="170"/>
    </row>
    <row r="127">
      <c r="A127" s="161" t="str">
        <f>'Alle Produkte - Gesamtsortiment'!A158</f>
        <v>M31</v>
      </c>
      <c r="B127" s="112" t="str">
        <f>'Alle Produkte - Gesamtsortiment'!C158</f>
        <v>Flûtes nature</v>
      </c>
      <c r="C127" s="162">
        <f>'Alle Produkte - Gesamtsortiment'!U158</f>
        <v>3.94625</v>
      </c>
      <c r="D127" s="187"/>
      <c r="E127" s="187">
        <v>16.0</v>
      </c>
      <c r="F127" s="173">
        <f t="shared" si="1"/>
        <v>16</v>
      </c>
      <c r="G127" s="189"/>
      <c r="H127" s="190"/>
      <c r="I127" s="190">
        <v>16.0</v>
      </c>
      <c r="J127" s="188"/>
      <c r="K127" s="190"/>
      <c r="L127" s="188"/>
      <c r="M127" s="190"/>
      <c r="N127" s="188"/>
      <c r="O127" s="190"/>
      <c r="P127" s="188"/>
      <c r="Q127" s="190"/>
      <c r="R127" s="188"/>
      <c r="S127" s="190"/>
      <c r="T127" s="188"/>
      <c r="U127" s="190"/>
      <c r="V127" s="188"/>
      <c r="W127" s="176">
        <f t="shared" si="12"/>
        <v>16</v>
      </c>
      <c r="X127" s="188">
        <v>1.0</v>
      </c>
      <c r="Y127" s="188">
        <v>18.0</v>
      </c>
      <c r="Z127" s="188">
        <v>6.0</v>
      </c>
      <c r="AA127" s="170"/>
      <c r="AB127" s="170"/>
      <c r="AC127" s="170"/>
      <c r="AD127" s="170"/>
    </row>
    <row r="128">
      <c r="A128" s="184" t="str">
        <f>'Alle Produkte - Gesamtsortiment'!A159</f>
        <v>M32</v>
      </c>
      <c r="B128" s="112" t="str">
        <f>'Alle Produkte - Gesamtsortiment'!C159</f>
        <v>Cracker Sesam-Rosmarin</v>
      </c>
      <c r="C128" s="162">
        <f>'Alle Produkte - Gesamtsortiment'!U159</f>
        <v>2.81875</v>
      </c>
      <c r="D128" s="187"/>
      <c r="E128" s="187">
        <v>1.0</v>
      </c>
      <c r="F128" s="173">
        <f t="shared" si="1"/>
        <v>1</v>
      </c>
      <c r="G128" s="174"/>
      <c r="H128" s="175"/>
      <c r="I128" s="175">
        <v>12.0</v>
      </c>
      <c r="J128" s="188"/>
      <c r="K128" s="175"/>
      <c r="L128" s="188"/>
      <c r="M128" s="175"/>
      <c r="N128" s="188"/>
      <c r="O128" s="175"/>
      <c r="P128" s="188"/>
      <c r="Q128" s="175"/>
      <c r="R128" s="188"/>
      <c r="S128" s="175"/>
      <c r="T128" s="188"/>
      <c r="U128" s="175"/>
      <c r="V128" s="188"/>
      <c r="W128" s="176">
        <f t="shared" si="12"/>
        <v>12</v>
      </c>
      <c r="X128" s="188">
        <v>3.0</v>
      </c>
      <c r="Y128" s="188">
        <v>2.0</v>
      </c>
      <c r="Z128" s="188">
        <v>0.0</v>
      </c>
      <c r="AA128" s="170"/>
      <c r="AB128" s="170"/>
      <c r="AC128" s="170"/>
      <c r="AD128" s="170"/>
    </row>
    <row r="129">
      <c r="A129" s="184" t="str">
        <f>'Alle Produkte - Gesamtsortiment'!A160</f>
        <v>M40</v>
      </c>
      <c r="B129" s="112" t="str">
        <f>'Alle Produkte - Gesamtsortiment'!C160</f>
        <v>Kichererbsen-Chips Rosmarin</v>
      </c>
      <c r="C129" s="162">
        <f>'Alle Produkte - Gesamtsortiment'!U160</f>
        <v>2.762375</v>
      </c>
      <c r="D129" s="187"/>
      <c r="E129" s="187">
        <v>20.0</v>
      </c>
      <c r="F129" s="173">
        <f t="shared" si="1"/>
        <v>20</v>
      </c>
      <c r="G129" s="174"/>
      <c r="H129" s="175"/>
      <c r="I129" s="175">
        <v>7.0</v>
      </c>
      <c r="J129" s="188"/>
      <c r="K129" s="175"/>
      <c r="L129" s="188"/>
      <c r="M129" s="175"/>
      <c r="N129" s="188">
        <v>16.0</v>
      </c>
      <c r="O129" s="175"/>
      <c r="P129" s="188"/>
      <c r="Q129" s="175"/>
      <c r="R129" s="188"/>
      <c r="S129" s="175"/>
      <c r="T129" s="188"/>
      <c r="U129" s="175"/>
      <c r="V129" s="188"/>
      <c r="W129" s="176">
        <f t="shared" si="12"/>
        <v>23</v>
      </c>
      <c r="X129" s="188">
        <v>4.0</v>
      </c>
      <c r="Y129" s="188">
        <v>20.0</v>
      </c>
      <c r="Z129" s="188">
        <v>6.0</v>
      </c>
      <c r="AA129" s="170"/>
      <c r="AB129" s="170"/>
      <c r="AC129" s="170"/>
      <c r="AD129" s="170"/>
    </row>
    <row r="130">
      <c r="A130" s="184" t="str">
        <f>'Alle Produkte - Gesamtsortiment'!A161</f>
        <v>M41</v>
      </c>
      <c r="B130" s="112" t="str">
        <f>'Alle Produkte - Gesamtsortiment'!C161</f>
        <v>Kichererbsen-Chips Paprika</v>
      </c>
      <c r="C130" s="162">
        <f>'Alle Produkte - Gesamtsortiment'!U161</f>
        <v>2.762375</v>
      </c>
      <c r="D130" s="187"/>
      <c r="E130" s="187">
        <v>15.0</v>
      </c>
      <c r="F130" s="173">
        <f t="shared" si="1"/>
        <v>15</v>
      </c>
      <c r="G130" s="174"/>
      <c r="H130" s="175"/>
      <c r="I130" s="175">
        <v>10.0</v>
      </c>
      <c r="J130" s="188"/>
      <c r="K130" s="175"/>
      <c r="L130" s="188"/>
      <c r="M130" s="175"/>
      <c r="N130" s="188">
        <v>16.0</v>
      </c>
      <c r="O130" s="175"/>
      <c r="P130" s="188"/>
      <c r="Q130" s="175"/>
      <c r="R130" s="188"/>
      <c r="S130" s="175"/>
      <c r="T130" s="188"/>
      <c r="U130" s="175"/>
      <c r="V130" s="188"/>
      <c r="W130" s="176">
        <f t="shared" si="12"/>
        <v>26</v>
      </c>
      <c r="X130" s="188">
        <v>4.0</v>
      </c>
      <c r="Y130" s="188">
        <v>19.0</v>
      </c>
      <c r="Z130" s="188">
        <v>6.0</v>
      </c>
      <c r="AA130" s="170"/>
      <c r="AB130" s="170"/>
      <c r="AC130" s="170"/>
      <c r="AD130" s="170"/>
    </row>
    <row r="131">
      <c r="A131" s="184" t="str">
        <f>'Alle Produkte - Gesamtsortiment'!A162</f>
        <v>M42</v>
      </c>
      <c r="B131" s="112" t="str">
        <f>'Alle Produkte - Gesamtsortiment'!C162</f>
        <v>Alpenkräuter Chips</v>
      </c>
      <c r="C131" s="162">
        <f>'Alle Produkte - Gesamtsortiment'!U162</f>
        <v>2.81875</v>
      </c>
      <c r="D131" s="187"/>
      <c r="E131" s="187">
        <v>26.0</v>
      </c>
      <c r="F131" s="173">
        <f t="shared" si="1"/>
        <v>26</v>
      </c>
      <c r="G131" s="174"/>
      <c r="H131" s="175"/>
      <c r="I131" s="175">
        <v>10.0</v>
      </c>
      <c r="J131" s="188"/>
      <c r="K131" s="175"/>
      <c r="L131" s="188"/>
      <c r="M131" s="175"/>
      <c r="N131" s="188"/>
      <c r="O131" s="175"/>
      <c r="P131" s="188"/>
      <c r="Q131" s="175">
        <v>6.0</v>
      </c>
      <c r="R131" s="188"/>
      <c r="S131" s="175"/>
      <c r="T131" s="188"/>
      <c r="U131" s="175"/>
      <c r="V131" s="188"/>
      <c r="W131" s="176">
        <f t="shared" si="12"/>
        <v>16</v>
      </c>
      <c r="X131" s="188">
        <v>5.0</v>
      </c>
      <c r="Y131" s="188">
        <v>27.0</v>
      </c>
      <c r="Z131" s="188">
        <v>6.0</v>
      </c>
      <c r="AA131" s="170"/>
      <c r="AB131" s="170"/>
      <c r="AC131" s="170"/>
      <c r="AD131" s="170"/>
    </row>
    <row r="132">
      <c r="A132" s="184" t="str">
        <f>'Alle Produkte - Gesamtsortiment'!A163</f>
        <v>N10</v>
      </c>
      <c r="B132" s="112" t="str">
        <f>'Alle Produkte - Gesamtsortiment'!C163</f>
        <v>Haselnüsse ganz</v>
      </c>
      <c r="C132" s="162">
        <f>'Alle Produkte - Gesamtsortiment'!U163</f>
        <v>4.183025</v>
      </c>
      <c r="D132" s="187"/>
      <c r="E132" s="187">
        <v>7.0</v>
      </c>
      <c r="F132" s="173">
        <f t="shared" si="1"/>
        <v>7</v>
      </c>
      <c r="G132" s="174"/>
      <c r="H132" s="175"/>
      <c r="I132" s="175">
        <v>10.0</v>
      </c>
      <c r="J132" s="188"/>
      <c r="K132" s="175"/>
      <c r="L132" s="188"/>
      <c r="M132" s="175"/>
      <c r="N132" s="188"/>
      <c r="O132" s="175"/>
      <c r="P132" s="188"/>
      <c r="Q132" s="175"/>
      <c r="R132" s="188"/>
      <c r="S132" s="175"/>
      <c r="T132" s="188"/>
      <c r="U132" s="175"/>
      <c r="V132" s="188"/>
      <c r="W132" s="176">
        <f t="shared" si="12"/>
        <v>10</v>
      </c>
      <c r="X132" s="188">
        <v>7.0</v>
      </c>
      <c r="Y132" s="188">
        <v>7.0</v>
      </c>
      <c r="Z132" s="188">
        <v>2.0</v>
      </c>
      <c r="AA132" s="170"/>
      <c r="AB132" s="170"/>
      <c r="AC132" s="170"/>
      <c r="AD132" s="170"/>
    </row>
    <row r="133">
      <c r="A133" s="184" t="str">
        <f>'Alle Produkte - Gesamtsortiment'!A164</f>
        <v>N11</v>
      </c>
      <c r="B133" s="112" t="str">
        <f>'Alle Produkte - Gesamtsortiment'!C164</f>
        <v>Mandeln braun</v>
      </c>
      <c r="C133" s="162">
        <f>'Alle Produkte - Gesamtsortiment'!U164</f>
        <v>5.265425</v>
      </c>
      <c r="D133" s="187"/>
      <c r="E133" s="187">
        <v>8.0</v>
      </c>
      <c r="F133" s="173">
        <f t="shared" si="1"/>
        <v>8</v>
      </c>
      <c r="G133" s="174"/>
      <c r="H133" s="175"/>
      <c r="I133" s="175">
        <v>10.0</v>
      </c>
      <c r="J133" s="188"/>
      <c r="K133" s="175"/>
      <c r="L133" s="188"/>
      <c r="M133" s="175"/>
      <c r="N133" s="188"/>
      <c r="O133" s="175"/>
      <c r="P133" s="188"/>
      <c r="Q133" s="175"/>
      <c r="R133" s="188"/>
      <c r="S133" s="175"/>
      <c r="T133" s="188"/>
      <c r="U133" s="175"/>
      <c r="V133" s="188"/>
      <c r="W133" s="176">
        <f t="shared" si="12"/>
        <v>10</v>
      </c>
      <c r="X133" s="188">
        <v>8.0</v>
      </c>
      <c r="Y133" s="188">
        <v>8.0</v>
      </c>
      <c r="Z133" s="188">
        <v>2.0</v>
      </c>
      <c r="AA133" s="170"/>
      <c r="AB133" s="170"/>
      <c r="AC133" s="170"/>
      <c r="AD133" s="170"/>
    </row>
    <row r="134">
      <c r="A134" s="184" t="str">
        <f>'Alle Produkte - Gesamtsortiment'!A165</f>
        <v>N12</v>
      </c>
      <c r="B134" s="112" t="str">
        <f>'Alle Produkte - Gesamtsortiment'!C165</f>
        <v>Aprikosen Malatya ganz</v>
      </c>
      <c r="C134" s="162">
        <f>'Alle Produkte - Gesamtsortiment'!U165</f>
        <v>3.40505</v>
      </c>
      <c r="D134" s="187"/>
      <c r="E134" s="187">
        <v>0.0</v>
      </c>
      <c r="F134" s="173">
        <f t="shared" si="1"/>
        <v>0</v>
      </c>
      <c r="G134" s="174"/>
      <c r="H134" s="175"/>
      <c r="I134" s="175">
        <v>10.0</v>
      </c>
      <c r="J134" s="188"/>
      <c r="K134" s="175"/>
      <c r="L134" s="188"/>
      <c r="M134" s="175"/>
      <c r="N134" s="188"/>
      <c r="O134" s="175"/>
      <c r="P134" s="188"/>
      <c r="Q134" s="175"/>
      <c r="R134" s="188"/>
      <c r="S134" s="175"/>
      <c r="T134" s="188"/>
      <c r="U134" s="175"/>
      <c r="V134" s="188"/>
      <c r="W134" s="176">
        <f t="shared" si="12"/>
        <v>10</v>
      </c>
      <c r="X134" s="188">
        <v>0.0</v>
      </c>
      <c r="Y134" s="188">
        <v>0.0</v>
      </c>
      <c r="Z134" s="188">
        <v>2.0</v>
      </c>
      <c r="AA134" s="170"/>
      <c r="AB134" s="170"/>
      <c r="AC134" s="170"/>
      <c r="AD134" s="170"/>
    </row>
    <row r="135">
      <c r="A135" s="184" t="str">
        <f>'Alle Produkte - Gesamtsortiment'!A166</f>
        <v>N13</v>
      </c>
      <c r="B135" s="112" t="str">
        <f>'Alle Produkte - Gesamtsortiment'!C166</f>
        <v>Sultaninen</v>
      </c>
      <c r="C135" s="162">
        <f>'Alle Produkte - Gesamtsortiment'!U166</f>
        <v>7.813575</v>
      </c>
      <c r="D135" s="187"/>
      <c r="E135" s="187">
        <v>11.0</v>
      </c>
      <c r="F135" s="173">
        <f t="shared" si="1"/>
        <v>11</v>
      </c>
      <c r="G135" s="174"/>
      <c r="H135" s="175"/>
      <c r="I135" s="175">
        <v>10.0</v>
      </c>
      <c r="J135" s="188"/>
      <c r="K135" s="175"/>
      <c r="L135" s="188"/>
      <c r="M135" s="175"/>
      <c r="N135" s="188"/>
      <c r="O135" s="175"/>
      <c r="P135" s="188"/>
      <c r="Q135" s="175"/>
      <c r="R135" s="188"/>
      <c r="S135" s="175"/>
      <c r="T135" s="188">
        <v>12.0</v>
      </c>
      <c r="U135" s="175"/>
      <c r="V135" s="188"/>
      <c r="W135" s="176">
        <f t="shared" si="12"/>
        <v>22</v>
      </c>
      <c r="X135" s="188">
        <v>0.0</v>
      </c>
      <c r="Y135" s="188">
        <v>12.0</v>
      </c>
      <c r="Z135" s="188">
        <v>2.0</v>
      </c>
      <c r="AA135" s="170"/>
      <c r="AB135" s="170"/>
      <c r="AC135" s="170"/>
      <c r="AD135" s="170"/>
    </row>
    <row r="136">
      <c r="A136" s="184" t="str">
        <f>'Alle Produkte - Gesamtsortiment'!A167</f>
        <v>N14</v>
      </c>
      <c r="B136" s="112" t="str">
        <f>'Alle Produkte - Gesamtsortiment'!C167</f>
        <v>Apfelringe geschält</v>
      </c>
      <c r="C136" s="162">
        <f>'Alle Produkte - Gesamtsortiment'!U167</f>
        <v>5.445825</v>
      </c>
      <c r="D136" s="187"/>
      <c r="E136" s="187">
        <v>8.0</v>
      </c>
      <c r="F136" s="173">
        <f t="shared" si="1"/>
        <v>8</v>
      </c>
      <c r="G136" s="174"/>
      <c r="H136" s="175"/>
      <c r="I136" s="175">
        <v>10.0</v>
      </c>
      <c r="J136" s="188"/>
      <c r="K136" s="175"/>
      <c r="L136" s="188"/>
      <c r="M136" s="175"/>
      <c r="N136" s="188"/>
      <c r="O136" s="175"/>
      <c r="P136" s="188"/>
      <c r="Q136" s="175"/>
      <c r="R136" s="188"/>
      <c r="S136" s="175"/>
      <c r="T136" s="188">
        <v>8.0</v>
      </c>
      <c r="U136" s="175"/>
      <c r="V136" s="188"/>
      <c r="W136" s="176">
        <f t="shared" si="12"/>
        <v>18</v>
      </c>
      <c r="X136" s="188">
        <v>0.0</v>
      </c>
      <c r="Y136" s="188">
        <v>8.0</v>
      </c>
      <c r="Z136" s="188">
        <v>6.0</v>
      </c>
      <c r="AA136" s="170"/>
      <c r="AB136" s="170"/>
      <c r="AC136" s="170"/>
      <c r="AD136" s="170"/>
    </row>
    <row r="137">
      <c r="A137" s="184" t="str">
        <f>'Alle Produkte - Gesamtsortiment'!A168</f>
        <v>N15</v>
      </c>
      <c r="B137" s="112" t="str">
        <f>'Alle Produkte - Gesamtsortiment'!C168</f>
        <v>Mandeln gemahlen</v>
      </c>
      <c r="C137" s="162">
        <f>'Alle Produkte - Gesamtsortiment'!U168</f>
        <v>4.453625</v>
      </c>
      <c r="D137" s="187"/>
      <c r="E137" s="187">
        <v>6.0</v>
      </c>
      <c r="F137" s="173">
        <f t="shared" si="1"/>
        <v>6</v>
      </c>
      <c r="G137" s="174"/>
      <c r="H137" s="175"/>
      <c r="I137" s="175">
        <v>10.0</v>
      </c>
      <c r="J137" s="188"/>
      <c r="K137" s="175"/>
      <c r="L137" s="188"/>
      <c r="M137" s="175"/>
      <c r="N137" s="188"/>
      <c r="O137" s="175"/>
      <c r="P137" s="188"/>
      <c r="Q137" s="175"/>
      <c r="R137" s="188"/>
      <c r="S137" s="175"/>
      <c r="T137" s="188"/>
      <c r="U137" s="175"/>
      <c r="V137" s="188"/>
      <c r="W137" s="176">
        <f t="shared" si="12"/>
        <v>10</v>
      </c>
      <c r="X137" s="188">
        <v>6.0</v>
      </c>
      <c r="Y137" s="188">
        <v>6.0</v>
      </c>
      <c r="Z137" s="188">
        <v>2.0</v>
      </c>
      <c r="AA137" s="170"/>
      <c r="AB137" s="170"/>
      <c r="AC137" s="170"/>
      <c r="AD137" s="170"/>
    </row>
    <row r="138">
      <c r="A138" s="184" t="str">
        <f>'Alle Produkte - Gesamtsortiment'!A169</f>
        <v>N16</v>
      </c>
      <c r="B138" s="112" t="str">
        <f>'Alle Produkte - Gesamtsortiment'!C169</f>
        <v>Haselnüsse gemahlen</v>
      </c>
      <c r="C138" s="162">
        <f>'Alle Produkte - Gesamtsortiment'!U169</f>
        <v>11.0495</v>
      </c>
      <c r="D138" s="187"/>
      <c r="E138" s="187">
        <v>8.0</v>
      </c>
      <c r="F138" s="173">
        <f t="shared" si="1"/>
        <v>8</v>
      </c>
      <c r="G138" s="174"/>
      <c r="H138" s="175"/>
      <c r="I138" s="175">
        <v>10.0</v>
      </c>
      <c r="J138" s="188"/>
      <c r="K138" s="175"/>
      <c r="L138" s="188"/>
      <c r="M138" s="175"/>
      <c r="N138" s="188"/>
      <c r="O138" s="175"/>
      <c r="P138" s="188"/>
      <c r="Q138" s="175"/>
      <c r="R138" s="188"/>
      <c r="S138" s="175"/>
      <c r="T138" s="188"/>
      <c r="U138" s="175"/>
      <c r="V138" s="188"/>
      <c r="W138" s="176">
        <f t="shared" si="12"/>
        <v>10</v>
      </c>
      <c r="X138" s="188">
        <v>8.0</v>
      </c>
      <c r="Y138" s="188">
        <v>8.0</v>
      </c>
      <c r="Z138" s="188">
        <v>2.0</v>
      </c>
      <c r="AA138" s="170"/>
      <c r="AB138" s="170"/>
      <c r="AC138" s="170"/>
      <c r="AD138" s="170"/>
    </row>
    <row r="139">
      <c r="A139" s="184" t="str">
        <f>'Alle Produkte - Gesamtsortiment'!A170</f>
        <v>N17</v>
      </c>
      <c r="B139" s="112" t="str">
        <f>'Alle Produkte - Gesamtsortiment'!C170</f>
        <v>Cashewkerne</v>
      </c>
      <c r="C139" s="162">
        <f>'Alle Produkte - Gesamtsortiment'!U170</f>
        <v>5.70515</v>
      </c>
      <c r="D139" s="187"/>
      <c r="E139" s="187">
        <v>0.0</v>
      </c>
      <c r="F139" s="173">
        <f t="shared" si="1"/>
        <v>0</v>
      </c>
      <c r="G139" s="174"/>
      <c r="H139" s="175"/>
      <c r="I139" s="175"/>
      <c r="J139" s="188"/>
      <c r="K139" s="175"/>
      <c r="L139" s="188"/>
      <c r="M139" s="175"/>
      <c r="N139" s="188">
        <v>8.0</v>
      </c>
      <c r="O139" s="175"/>
      <c r="P139" s="188"/>
      <c r="Q139" s="175"/>
      <c r="R139" s="188"/>
      <c r="S139" s="175"/>
      <c r="T139" s="188"/>
      <c r="U139" s="175"/>
      <c r="V139" s="188"/>
      <c r="W139" s="176">
        <f t="shared" si="12"/>
        <v>8</v>
      </c>
      <c r="X139" s="188">
        <v>3.0</v>
      </c>
      <c r="Y139" s="188">
        <v>2.0</v>
      </c>
      <c r="Z139" s="188">
        <v>2.0</v>
      </c>
      <c r="AA139" s="170"/>
      <c r="AB139" s="170"/>
      <c r="AC139" s="170"/>
      <c r="AD139" s="170"/>
    </row>
    <row r="140">
      <c r="A140" s="184" t="str">
        <f>'Alle Produkte - Gesamtsortiment'!A171</f>
        <v>N18</v>
      </c>
      <c r="B140" s="112" t="str">
        <f>'Alle Produkte - Gesamtsortiment'!C171</f>
        <v>Getrocknete Pflaumen</v>
      </c>
      <c r="C140" s="162">
        <f>'Alle Produkte - Gesamtsortiment'!U171</f>
        <v>4.183025</v>
      </c>
      <c r="D140" s="187"/>
      <c r="E140" s="187">
        <v>0.0</v>
      </c>
      <c r="F140" s="173">
        <f t="shared" si="1"/>
        <v>0</v>
      </c>
      <c r="G140" s="174"/>
      <c r="H140" s="175"/>
      <c r="I140" s="175"/>
      <c r="J140" s="188"/>
      <c r="K140" s="175"/>
      <c r="L140" s="188"/>
      <c r="M140" s="175"/>
      <c r="N140" s="188"/>
      <c r="O140" s="175"/>
      <c r="P140" s="188"/>
      <c r="Q140" s="175"/>
      <c r="R140" s="188"/>
      <c r="S140" s="175"/>
      <c r="T140" s="188"/>
      <c r="U140" s="175"/>
      <c r="V140" s="188"/>
      <c r="W140" s="176"/>
      <c r="X140" s="188"/>
      <c r="Y140" s="188"/>
      <c r="Z140" s="188"/>
      <c r="AA140" s="170"/>
      <c r="AB140" s="170"/>
      <c r="AC140" s="170"/>
      <c r="AD140" s="170"/>
    </row>
    <row r="141">
      <c r="A141" s="161" t="str">
        <f>'Alle Produkte - Gesamtsortiment'!A172</f>
        <v>N19</v>
      </c>
      <c r="B141" s="112" t="str">
        <f>'Alle Produkte - Gesamtsortiment'!C172</f>
        <v>Dörrbirnen</v>
      </c>
      <c r="C141" s="162">
        <f>'Alle Produkte - Gesamtsortiment'!U172</f>
        <v>5.70515</v>
      </c>
      <c r="D141" s="187"/>
      <c r="E141" s="187">
        <v>0.0</v>
      </c>
      <c r="F141" s="173">
        <f t="shared" si="1"/>
        <v>0</v>
      </c>
      <c r="G141" s="174"/>
      <c r="H141" s="175"/>
      <c r="I141" s="175"/>
      <c r="J141" s="188"/>
      <c r="K141" s="175"/>
      <c r="L141" s="188"/>
      <c r="M141" s="175"/>
      <c r="N141" s="188"/>
      <c r="O141" s="175"/>
      <c r="P141" s="188"/>
      <c r="Q141" s="175"/>
      <c r="R141" s="188"/>
      <c r="S141" s="175"/>
      <c r="T141" s="188"/>
      <c r="U141" s="175"/>
      <c r="V141" s="188"/>
      <c r="W141" s="176"/>
      <c r="X141" s="188"/>
      <c r="Y141" s="188"/>
      <c r="Z141" s="188"/>
      <c r="AA141" s="170"/>
      <c r="AB141" s="170"/>
      <c r="AC141" s="170"/>
      <c r="AD141" s="170"/>
    </row>
    <row r="142">
      <c r="A142" s="184" t="str">
        <f>'Alle Produkte - Gesamtsortiment'!A173</f>
        <v>N20</v>
      </c>
      <c r="B142" s="112" t="str">
        <f>'Alle Produkte - Gesamtsortiment'!C173</f>
        <v>Haferflocken fein</v>
      </c>
      <c r="C142" s="162">
        <f>'Alle Produkte - Gesamtsortiment'!U173</f>
        <v>3.371225</v>
      </c>
      <c r="D142" s="187"/>
      <c r="E142" s="187">
        <v>9.0</v>
      </c>
      <c r="F142" s="173">
        <f t="shared" si="1"/>
        <v>9</v>
      </c>
      <c r="G142" s="174"/>
      <c r="H142" s="175"/>
      <c r="I142" s="175">
        <v>12.0</v>
      </c>
      <c r="J142" s="188"/>
      <c r="K142" s="175"/>
      <c r="L142" s="188"/>
      <c r="M142" s="175"/>
      <c r="N142" s="188"/>
      <c r="O142" s="175"/>
      <c r="P142" s="188">
        <v>12.0</v>
      </c>
      <c r="Q142" s="175"/>
      <c r="R142" s="188"/>
      <c r="S142" s="175"/>
      <c r="T142" s="188">
        <v>12.0</v>
      </c>
      <c r="U142" s="175"/>
      <c r="V142" s="188"/>
      <c r="W142" s="176">
        <f t="shared" ref="W142:W145" si="14">SUM(I142:U142)</f>
        <v>36</v>
      </c>
      <c r="X142" s="188">
        <v>1.0</v>
      </c>
      <c r="Y142" s="188">
        <v>9.0</v>
      </c>
      <c r="Z142" s="188">
        <v>12.0</v>
      </c>
      <c r="AA142" s="170"/>
      <c r="AB142" s="170"/>
      <c r="AC142" s="170"/>
      <c r="AD142" s="170"/>
    </row>
    <row r="143">
      <c r="A143" s="184" t="str">
        <f>'Alle Produkte - Gesamtsortiment'!A174</f>
        <v>N21</v>
      </c>
      <c r="B143" s="112" t="str">
        <f>'Alle Produkte - Gesamtsortiment'!C174</f>
        <v>Huusmüesli </v>
      </c>
      <c r="C143" s="162">
        <f>'Alle Produkte - Gesamtsortiment'!U174</f>
        <v>4.75805</v>
      </c>
      <c r="D143" s="187"/>
      <c r="E143" s="187">
        <v>0.0</v>
      </c>
      <c r="F143" s="173">
        <f t="shared" si="1"/>
        <v>0</v>
      </c>
      <c r="G143" s="174"/>
      <c r="H143" s="175"/>
      <c r="I143" s="175">
        <v>12.0</v>
      </c>
      <c r="J143" s="188"/>
      <c r="K143" s="175"/>
      <c r="L143" s="188"/>
      <c r="M143" s="175"/>
      <c r="N143" s="188">
        <v>12.0</v>
      </c>
      <c r="O143" s="175"/>
      <c r="P143" s="188"/>
      <c r="Q143" s="175"/>
      <c r="R143" s="188"/>
      <c r="S143" s="175"/>
      <c r="T143" s="188"/>
      <c r="U143" s="175"/>
      <c r="V143" s="188"/>
      <c r="W143" s="176">
        <f t="shared" si="14"/>
        <v>24</v>
      </c>
      <c r="X143" s="188">
        <v>4.0</v>
      </c>
      <c r="Y143" s="188">
        <v>0.0</v>
      </c>
      <c r="Z143" s="188">
        <v>6.0</v>
      </c>
      <c r="AA143" s="170"/>
      <c r="AB143" s="170"/>
      <c r="AC143" s="170"/>
      <c r="AD143" s="170"/>
    </row>
    <row r="144">
      <c r="A144" s="184" t="str">
        <f>'Alle Produkte - Gesamtsortiment'!A175</f>
        <v>N22</v>
      </c>
      <c r="B144" s="112" t="str">
        <f>'Alle Produkte - Gesamtsortiment'!C175</f>
        <v>Knuspermüsli Classic </v>
      </c>
      <c r="C144" s="162">
        <f>'Alle Produkte - Gesamtsortiment'!U175</f>
        <v>6.054675</v>
      </c>
      <c r="D144" s="187"/>
      <c r="E144" s="187">
        <v>36.0</v>
      </c>
      <c r="F144" s="173">
        <f t="shared" si="1"/>
        <v>36</v>
      </c>
      <c r="G144" s="174"/>
      <c r="H144" s="175"/>
      <c r="I144" s="175">
        <v>12.0</v>
      </c>
      <c r="J144" s="188"/>
      <c r="K144" s="175"/>
      <c r="L144" s="188"/>
      <c r="M144" s="175"/>
      <c r="N144" s="188">
        <v>12.0</v>
      </c>
      <c r="O144" s="175"/>
      <c r="P144" s="188"/>
      <c r="Q144" s="175"/>
      <c r="R144" s="188"/>
      <c r="S144" s="175"/>
      <c r="T144" s="188">
        <v>24.0</v>
      </c>
      <c r="U144" s="175"/>
      <c r="V144" s="188"/>
      <c r="W144" s="176">
        <f t="shared" si="14"/>
        <v>48</v>
      </c>
      <c r="X144" s="188">
        <v>1.0</v>
      </c>
      <c r="Y144" s="188">
        <v>38.0</v>
      </c>
      <c r="Z144" s="188">
        <v>12.0</v>
      </c>
      <c r="AA144" s="170"/>
      <c r="AB144" s="170"/>
      <c r="AC144" s="170"/>
      <c r="AD144" s="170"/>
    </row>
    <row r="145">
      <c r="A145" s="184" t="str">
        <f>'Alle Produkte - Gesamtsortiment'!A176</f>
        <v>N23</v>
      </c>
      <c r="B145" s="112" t="str">
        <f>'Alle Produkte - Gesamtsortiment'!C176</f>
        <v>Knuspermüsli Choco</v>
      </c>
      <c r="C145" s="162">
        <f>'Alle Produkte - Gesamtsortiment'!U176</f>
        <v>6.821375</v>
      </c>
      <c r="D145" s="187"/>
      <c r="E145" s="187">
        <v>14.0</v>
      </c>
      <c r="F145" s="173">
        <f t="shared" si="1"/>
        <v>14</v>
      </c>
      <c r="G145" s="174"/>
      <c r="H145" s="175"/>
      <c r="I145" s="175">
        <v>12.0</v>
      </c>
      <c r="J145" s="188"/>
      <c r="K145" s="175"/>
      <c r="L145" s="188"/>
      <c r="M145" s="175"/>
      <c r="N145" s="188"/>
      <c r="O145" s="175"/>
      <c r="P145" s="186"/>
      <c r="Q145" s="175"/>
      <c r="R145" s="188"/>
      <c r="S145" s="175"/>
      <c r="T145" s="188">
        <v>12.0</v>
      </c>
      <c r="U145" s="175"/>
      <c r="V145" s="188"/>
      <c r="W145" s="176">
        <f t="shared" si="14"/>
        <v>24</v>
      </c>
      <c r="X145" s="188">
        <v>5.0</v>
      </c>
      <c r="Y145" s="188">
        <v>15.0</v>
      </c>
      <c r="Z145" s="188">
        <v>6.0</v>
      </c>
      <c r="AA145" s="170"/>
      <c r="AB145" s="170"/>
      <c r="AC145" s="170"/>
      <c r="AD145" s="170"/>
    </row>
    <row r="146">
      <c r="A146" s="184" t="str">
        <f>'Alle Produkte - Gesamtsortiment'!A177</f>
        <v>N24</v>
      </c>
      <c r="B146" s="112" t="str">
        <f>'Alle Produkte - Gesamtsortiment'!C177</f>
        <v>Datteln </v>
      </c>
      <c r="C146" s="162">
        <f>'Alle Produkte - Gesamtsortiment'!U177</f>
        <v>4.03645</v>
      </c>
      <c r="D146" s="187"/>
      <c r="E146" s="187">
        <v>0.0</v>
      </c>
      <c r="F146" s="173">
        <f t="shared" si="1"/>
        <v>0</v>
      </c>
      <c r="G146" s="174"/>
      <c r="H146" s="175"/>
      <c r="I146" s="175"/>
      <c r="J146" s="188"/>
      <c r="K146" s="175"/>
      <c r="L146" s="188"/>
      <c r="M146" s="175"/>
      <c r="N146" s="188"/>
      <c r="O146" s="175"/>
      <c r="P146" s="188"/>
      <c r="Q146" s="175"/>
      <c r="R146" s="188"/>
      <c r="S146" s="175"/>
      <c r="T146" s="188"/>
      <c r="U146" s="175"/>
      <c r="V146" s="188"/>
      <c r="W146" s="176"/>
      <c r="X146" s="188"/>
      <c r="Y146" s="188"/>
      <c r="Z146" s="188"/>
      <c r="AA146" s="170"/>
      <c r="AB146" s="170"/>
      <c r="AC146" s="170"/>
      <c r="AD146" s="170"/>
    </row>
    <row r="147">
      <c r="A147" s="184" t="str">
        <f>'Alle Produkte - Gesamtsortiment'!A178</f>
        <v>N25</v>
      </c>
      <c r="B147" s="112" t="str">
        <f>'Alle Produkte - Gesamtsortiment'!C178</f>
        <v>Papaya Streifen</v>
      </c>
      <c r="C147" s="162">
        <f>'Alle Produkte - Gesamtsortiment'!U178</f>
        <v>6.528225</v>
      </c>
      <c r="D147" s="187"/>
      <c r="E147" s="187">
        <v>0.0</v>
      </c>
      <c r="F147" s="173">
        <f t="shared" si="1"/>
        <v>0</v>
      </c>
      <c r="G147" s="174"/>
      <c r="H147" s="175"/>
      <c r="I147" s="175"/>
      <c r="J147" s="188"/>
      <c r="K147" s="175"/>
      <c r="L147" s="188"/>
      <c r="M147" s="175"/>
      <c r="N147" s="188"/>
      <c r="O147" s="175"/>
      <c r="P147" s="188"/>
      <c r="Q147" s="175"/>
      <c r="R147" s="188"/>
      <c r="S147" s="175"/>
      <c r="T147" s="188"/>
      <c r="U147" s="175"/>
      <c r="V147" s="188"/>
      <c r="W147" s="176"/>
      <c r="X147" s="188"/>
      <c r="Y147" s="188"/>
      <c r="Z147" s="188"/>
      <c r="AA147" s="170"/>
      <c r="AB147" s="170"/>
      <c r="AC147" s="170"/>
      <c r="AD147" s="170"/>
    </row>
    <row r="148">
      <c r="A148" s="184" t="str">
        <f>'Alle Produkte - Gesamtsortiment'!A179</f>
        <v>N26</v>
      </c>
      <c r="B148" s="112" t="str">
        <f>'Alle Produkte - Gesamtsortiment'!C179</f>
        <v>Baumnusskerne</v>
      </c>
      <c r="C148" s="162">
        <f>'Alle Produkte - Gesamtsortiment'!U179</f>
        <v>4.679125</v>
      </c>
      <c r="D148" s="187"/>
      <c r="E148" s="187">
        <v>0.0</v>
      </c>
      <c r="F148" s="173">
        <f t="shared" si="1"/>
        <v>0</v>
      </c>
      <c r="G148" s="174"/>
      <c r="H148" s="175"/>
      <c r="I148" s="175"/>
      <c r="J148" s="188"/>
      <c r="K148" s="175"/>
      <c r="L148" s="188"/>
      <c r="M148" s="175"/>
      <c r="N148" s="188"/>
      <c r="O148" s="175"/>
      <c r="P148" s="188"/>
      <c r="Q148" s="175"/>
      <c r="R148" s="188"/>
      <c r="S148" s="175"/>
      <c r="T148" s="188"/>
      <c r="U148" s="175"/>
      <c r="V148" s="188"/>
      <c r="W148" s="176"/>
      <c r="X148" s="188"/>
      <c r="Y148" s="188"/>
      <c r="Z148" s="188"/>
      <c r="AA148" s="170"/>
      <c r="AB148" s="170"/>
      <c r="AC148" s="170"/>
      <c r="AD148" s="170"/>
    </row>
    <row r="149">
      <c r="A149" s="184" t="str">
        <f>'Alle Produkte - Gesamtsortiment'!A180</f>
        <v>N27</v>
      </c>
      <c r="B149" s="112" t="str">
        <f>'Alle Produkte - Gesamtsortiment'!C180</f>
        <v>Pekannüsse</v>
      </c>
      <c r="C149" s="162">
        <f>'Alle Produkte - Gesamtsortiment'!U180</f>
        <v>6.42675</v>
      </c>
      <c r="D149" s="187"/>
      <c r="E149" s="187">
        <v>0.0</v>
      </c>
      <c r="F149" s="173">
        <f t="shared" si="1"/>
        <v>0</v>
      </c>
      <c r="G149" s="174"/>
      <c r="H149" s="175"/>
      <c r="I149" s="175"/>
      <c r="J149" s="188"/>
      <c r="K149" s="175"/>
      <c r="L149" s="188"/>
      <c r="M149" s="175"/>
      <c r="N149" s="188"/>
      <c r="O149" s="175"/>
      <c r="P149" s="188"/>
      <c r="Q149" s="175"/>
      <c r="R149" s="188"/>
      <c r="S149" s="175"/>
      <c r="T149" s="188"/>
      <c r="U149" s="175"/>
      <c r="V149" s="188"/>
      <c r="W149" s="176"/>
      <c r="X149" s="188"/>
      <c r="Y149" s="188"/>
      <c r="Z149" s="188"/>
      <c r="AA149" s="170"/>
      <c r="AB149" s="170"/>
      <c r="AC149" s="170"/>
      <c r="AD149" s="170"/>
    </row>
    <row r="150">
      <c r="A150" s="184" t="str">
        <f>'Alle Produkte - Gesamtsortiment'!A182</f>
        <v>N30</v>
      </c>
      <c r="B150" s="112" t="str">
        <f>'Alle Produkte - Gesamtsortiment'!C182</f>
        <v>Kaffee Irlanda Créma Bohnen</v>
      </c>
      <c r="C150" s="162">
        <f>'Alle Produkte - Gesamtsortiment'!U182</f>
        <v>23.56475</v>
      </c>
      <c r="D150" s="187"/>
      <c r="E150" s="187">
        <v>10.0</v>
      </c>
      <c r="F150" s="173">
        <f t="shared" si="1"/>
        <v>10</v>
      </c>
      <c r="G150" s="174"/>
      <c r="H150" s="175"/>
      <c r="I150" s="175">
        <v>10.0</v>
      </c>
      <c r="J150" s="188"/>
      <c r="K150" s="175"/>
      <c r="L150" s="188"/>
      <c r="M150" s="175"/>
      <c r="N150" s="188"/>
      <c r="O150" s="175"/>
      <c r="P150" s="186"/>
      <c r="Q150" s="175">
        <v>10.0</v>
      </c>
      <c r="R150" s="188"/>
      <c r="S150" s="175"/>
      <c r="T150" s="188"/>
      <c r="U150" s="175"/>
      <c r="V150" s="188"/>
      <c r="W150" s="176">
        <f t="shared" ref="W150:W185" si="15">SUM(I150:U150)</f>
        <v>20</v>
      </c>
      <c r="X150" s="188">
        <v>10.0</v>
      </c>
      <c r="Y150" s="188">
        <v>10.0</v>
      </c>
      <c r="Z150" s="188">
        <v>6.0</v>
      </c>
      <c r="AA150" s="170"/>
      <c r="AB150" s="170"/>
      <c r="AC150" s="170"/>
      <c r="AD150" s="170"/>
    </row>
    <row r="151">
      <c r="A151" s="184" t="str">
        <f>'Alle Produkte - Gesamtsortiment'!A183</f>
        <v>N31</v>
      </c>
      <c r="B151" s="112" t="str">
        <f>'Alle Produkte - Gesamtsortiment'!C183</f>
        <v>Kaffee Irlanda Espresso Bohnen</v>
      </c>
      <c r="C151" s="162">
        <f>'Alle Produkte - Gesamtsortiment'!U183</f>
        <v>23.56475</v>
      </c>
      <c r="D151" s="187"/>
      <c r="E151" s="187">
        <v>9.0</v>
      </c>
      <c r="F151" s="173">
        <f t="shared" si="1"/>
        <v>9</v>
      </c>
      <c r="G151" s="174"/>
      <c r="H151" s="175"/>
      <c r="I151" s="175">
        <v>12.0</v>
      </c>
      <c r="J151" s="188"/>
      <c r="K151" s="175"/>
      <c r="L151" s="188"/>
      <c r="M151" s="175"/>
      <c r="N151" s="188"/>
      <c r="O151" s="175"/>
      <c r="P151" s="186"/>
      <c r="Q151" s="175">
        <v>10.0</v>
      </c>
      <c r="R151" s="188"/>
      <c r="S151" s="175"/>
      <c r="T151" s="188"/>
      <c r="U151" s="175"/>
      <c r="V151" s="188"/>
      <c r="W151" s="176">
        <f t="shared" si="15"/>
        <v>22</v>
      </c>
      <c r="X151" s="188">
        <v>9.0</v>
      </c>
      <c r="Y151" s="188">
        <v>9.0</v>
      </c>
      <c r="Z151" s="188">
        <v>6.0</v>
      </c>
      <c r="AA151" s="170"/>
      <c r="AB151" s="170"/>
      <c r="AC151" s="170"/>
      <c r="AD151" s="170"/>
    </row>
    <row r="152">
      <c r="A152" s="184" t="str">
        <f>'Alle Produkte - Gesamtsortiment'!A184</f>
        <v>N32</v>
      </c>
      <c r="B152" s="112" t="str">
        <f>'Alle Produkte - Gesamtsortiment'!C184</f>
        <v>Kaffee Antigua Queen</v>
      </c>
      <c r="C152" s="162">
        <f>'Alle Produkte - Gesamtsortiment'!U184</f>
        <v>21.648</v>
      </c>
      <c r="D152" s="187"/>
      <c r="E152" s="187">
        <v>1.0</v>
      </c>
      <c r="F152" s="173">
        <f t="shared" si="1"/>
        <v>1</v>
      </c>
      <c r="G152" s="174"/>
      <c r="H152" s="175"/>
      <c r="I152" s="175"/>
      <c r="J152" s="188"/>
      <c r="K152" s="175"/>
      <c r="L152" s="188"/>
      <c r="M152" s="175"/>
      <c r="N152" s="188"/>
      <c r="O152" s="175"/>
      <c r="P152" s="188"/>
      <c r="Q152" s="175"/>
      <c r="R152" s="188"/>
      <c r="S152" s="175">
        <v>5.0</v>
      </c>
      <c r="T152" s="188"/>
      <c r="U152" s="175"/>
      <c r="V152" s="188"/>
      <c r="W152" s="176">
        <f t="shared" si="15"/>
        <v>5</v>
      </c>
      <c r="X152" s="188">
        <v>2.0</v>
      </c>
      <c r="Y152" s="188">
        <v>2.0</v>
      </c>
      <c r="Z152" s="188">
        <v>2.0</v>
      </c>
      <c r="AA152" s="170"/>
      <c r="AB152" s="170"/>
      <c r="AC152" s="170"/>
      <c r="AD152" s="170"/>
    </row>
    <row r="153">
      <c r="A153" s="184" t="str">
        <f>'Alle Produkte - Gesamtsortiment'!A185</f>
        <v>N33</v>
      </c>
      <c r="B153" s="112" t="str">
        <f>'Alle Produkte - Gesamtsortiment'!C185</f>
        <v>Kaffee Bonga Bonga</v>
      </c>
      <c r="C153" s="162">
        <f>'Alle Produkte - Gesamtsortiment'!U185</f>
        <v>26.158</v>
      </c>
      <c r="D153" s="187"/>
      <c r="E153" s="187">
        <v>0.0</v>
      </c>
      <c r="F153" s="173">
        <f t="shared" si="1"/>
        <v>0</v>
      </c>
      <c r="G153" s="174"/>
      <c r="H153" s="175"/>
      <c r="I153" s="175"/>
      <c r="J153" s="188"/>
      <c r="K153" s="175"/>
      <c r="L153" s="188"/>
      <c r="M153" s="175"/>
      <c r="N153" s="188"/>
      <c r="O153" s="175"/>
      <c r="P153" s="188"/>
      <c r="Q153" s="175"/>
      <c r="R153" s="188"/>
      <c r="S153" s="175">
        <v>5.0</v>
      </c>
      <c r="T153" s="188"/>
      <c r="U153" s="175"/>
      <c r="V153" s="188"/>
      <c r="W153" s="176">
        <f t="shared" si="15"/>
        <v>5</v>
      </c>
      <c r="X153" s="188">
        <v>0.0</v>
      </c>
      <c r="Y153" s="188">
        <v>0.0</v>
      </c>
      <c r="Z153" s="188">
        <v>2.0</v>
      </c>
      <c r="AA153" s="170"/>
      <c r="AB153" s="170"/>
      <c r="AC153" s="170"/>
      <c r="AD153" s="170"/>
    </row>
    <row r="154">
      <c r="A154" s="184" t="str">
        <f>'Alle Produkte - Gesamtsortiment'!A186</f>
        <v>N34</v>
      </c>
      <c r="B154" s="112" t="str">
        <f>'Alle Produkte - Gesamtsortiment'!C186</f>
        <v>Kaffee Buna Harrari</v>
      </c>
      <c r="C154" s="162">
        <f>'Alle Produkte - Gesamtsortiment'!U186</f>
        <v>23.452</v>
      </c>
      <c r="D154" s="187"/>
      <c r="E154" s="187">
        <v>5.0</v>
      </c>
      <c r="F154" s="173">
        <f t="shared" si="1"/>
        <v>5</v>
      </c>
      <c r="G154" s="174"/>
      <c r="H154" s="175"/>
      <c r="I154" s="175"/>
      <c r="J154" s="188"/>
      <c r="K154" s="175"/>
      <c r="L154" s="188"/>
      <c r="M154" s="175"/>
      <c r="N154" s="188"/>
      <c r="O154" s="175"/>
      <c r="P154" s="188"/>
      <c r="Q154" s="175"/>
      <c r="R154" s="188"/>
      <c r="S154" s="175"/>
      <c r="T154" s="188"/>
      <c r="U154" s="175">
        <v>5.0</v>
      </c>
      <c r="V154" s="188"/>
      <c r="W154" s="176">
        <f t="shared" si="15"/>
        <v>5</v>
      </c>
      <c r="X154" s="188">
        <v>5.0</v>
      </c>
      <c r="Y154" s="188">
        <v>5.0</v>
      </c>
      <c r="Z154" s="188">
        <v>2.0</v>
      </c>
      <c r="AA154" s="170"/>
      <c r="AB154" s="170"/>
      <c r="AC154" s="170"/>
      <c r="AD154" s="170"/>
    </row>
    <row r="155">
      <c r="A155" s="161" t="str">
        <f>'Alle Produkte - Gesamtsortiment'!A187</f>
        <v>N35</v>
      </c>
      <c r="B155" s="112" t="str">
        <f>'Alle Produkte - Gesamtsortiment'!C187</f>
        <v>Kaffee Gandhi Pur</v>
      </c>
      <c r="C155" s="162">
        <f>'Alle Produkte - Gesamtsortiment'!U187</f>
        <v>21.648</v>
      </c>
      <c r="D155" s="187"/>
      <c r="E155" s="187">
        <v>5.0</v>
      </c>
      <c r="F155" s="173">
        <f t="shared" si="1"/>
        <v>5</v>
      </c>
      <c r="G155" s="174"/>
      <c r="H155" s="175"/>
      <c r="I155" s="175"/>
      <c r="J155" s="188"/>
      <c r="K155" s="175"/>
      <c r="L155" s="188"/>
      <c r="M155" s="175"/>
      <c r="N155" s="188"/>
      <c r="O155" s="175"/>
      <c r="P155" s="188"/>
      <c r="Q155" s="175"/>
      <c r="R155" s="188"/>
      <c r="S155" s="175"/>
      <c r="T155" s="188"/>
      <c r="U155" s="175">
        <v>5.0</v>
      </c>
      <c r="V155" s="188"/>
      <c r="W155" s="176">
        <f t="shared" si="15"/>
        <v>5</v>
      </c>
      <c r="X155" s="188">
        <v>5.0</v>
      </c>
      <c r="Y155" s="188">
        <v>5.0</v>
      </c>
      <c r="Z155" s="188">
        <v>2.0</v>
      </c>
      <c r="AA155" s="170"/>
      <c r="AB155" s="170"/>
      <c r="AC155" s="170"/>
      <c r="AD155" s="170"/>
    </row>
    <row r="156">
      <c r="A156" s="184" t="str">
        <f>'Alle Produkte - Gesamtsortiment'!A188</f>
        <v>N36</v>
      </c>
      <c r="B156" s="112" t="str">
        <f>'Alle Produkte - Gesamtsortiment'!C188</f>
        <v>Kaffee La Bomba</v>
      </c>
      <c r="C156" s="162">
        <f>'Alle Produkte - Gesamtsortiment'!U188</f>
        <v>21.648</v>
      </c>
      <c r="D156" s="187"/>
      <c r="E156" s="187">
        <v>5.0</v>
      </c>
      <c r="F156" s="173">
        <f t="shared" si="1"/>
        <v>5</v>
      </c>
      <c r="G156" s="174"/>
      <c r="H156" s="175"/>
      <c r="I156" s="175"/>
      <c r="J156" s="188"/>
      <c r="K156" s="175"/>
      <c r="L156" s="188"/>
      <c r="M156" s="175"/>
      <c r="N156" s="188"/>
      <c r="O156" s="175"/>
      <c r="P156" s="188"/>
      <c r="Q156" s="175"/>
      <c r="R156" s="188"/>
      <c r="S156" s="175"/>
      <c r="T156" s="188"/>
      <c r="U156" s="175">
        <v>5.0</v>
      </c>
      <c r="V156" s="188"/>
      <c r="W156" s="176">
        <f t="shared" si="15"/>
        <v>5</v>
      </c>
      <c r="X156" s="188">
        <v>5.0</v>
      </c>
      <c r="Y156" s="188">
        <v>5.0</v>
      </c>
      <c r="Z156" s="188">
        <v>2.0</v>
      </c>
      <c r="AA156" s="170"/>
      <c r="AB156" s="170"/>
      <c r="AC156" s="170"/>
      <c r="AD156" s="170"/>
    </row>
    <row r="157">
      <c r="A157" s="184" t="str">
        <f>'Alle Produkte - Gesamtsortiment'!A192</f>
        <v>N40</v>
      </c>
      <c r="B157" s="112" t="str">
        <f>'Alle Produkte - Gesamtsortiment'!C192</f>
        <v>Kaffee Irlanda Espresso gem.</v>
      </c>
      <c r="C157" s="162">
        <f>'Alle Produkte - Gesamtsortiment'!U192</f>
        <v>11.782375</v>
      </c>
      <c r="D157" s="187"/>
      <c r="E157" s="187">
        <v>13.0</v>
      </c>
      <c r="F157" s="173">
        <f t="shared" si="1"/>
        <v>13</v>
      </c>
      <c r="G157" s="174"/>
      <c r="H157" s="175"/>
      <c r="I157" s="175">
        <v>12.0</v>
      </c>
      <c r="J157" s="188"/>
      <c r="K157" s="175"/>
      <c r="L157" s="188"/>
      <c r="M157" s="175"/>
      <c r="N157" s="188"/>
      <c r="O157" s="175"/>
      <c r="P157" s="186"/>
      <c r="Q157" s="175">
        <v>10.0</v>
      </c>
      <c r="R157" s="188"/>
      <c r="S157" s="175"/>
      <c r="T157" s="188"/>
      <c r="U157" s="175"/>
      <c r="V157" s="188"/>
      <c r="W157" s="176">
        <f t="shared" si="15"/>
        <v>22</v>
      </c>
      <c r="X157" s="188">
        <v>15.0</v>
      </c>
      <c r="Y157" s="188">
        <v>15.0</v>
      </c>
      <c r="Z157" s="188">
        <v>6.0</v>
      </c>
      <c r="AA157" s="170"/>
      <c r="AB157" s="170"/>
      <c r="AC157" s="170"/>
      <c r="AD157" s="170"/>
    </row>
    <row r="158">
      <c r="A158" s="184" t="str">
        <f>'Alle Produkte - Gesamtsortiment'!A193</f>
        <v>N41</v>
      </c>
      <c r="B158" s="112" t="str">
        <f>'Alle Produkte - Gesamtsortiment'!C193</f>
        <v>Kaffee Irlanda Créma gem.</v>
      </c>
      <c r="C158" s="162">
        <f>'Alle Produkte - Gesamtsortiment'!U193</f>
        <v>11.782375</v>
      </c>
      <c r="D158" s="187"/>
      <c r="E158" s="187">
        <v>9.0</v>
      </c>
      <c r="F158" s="173">
        <f t="shared" si="1"/>
        <v>9</v>
      </c>
      <c r="G158" s="174"/>
      <c r="H158" s="175"/>
      <c r="I158" s="175">
        <v>12.0</v>
      </c>
      <c r="J158" s="188"/>
      <c r="K158" s="175"/>
      <c r="L158" s="188"/>
      <c r="M158" s="175"/>
      <c r="N158" s="188"/>
      <c r="O158" s="175"/>
      <c r="P158" s="186"/>
      <c r="Q158" s="175">
        <v>10.0</v>
      </c>
      <c r="R158" s="188"/>
      <c r="S158" s="175"/>
      <c r="T158" s="188"/>
      <c r="U158" s="175"/>
      <c r="V158" s="188"/>
      <c r="W158" s="176">
        <f t="shared" si="15"/>
        <v>22</v>
      </c>
      <c r="X158" s="188">
        <v>10.0</v>
      </c>
      <c r="Y158" s="188">
        <v>10.0</v>
      </c>
      <c r="Z158" s="188">
        <v>6.0</v>
      </c>
      <c r="AA158" s="170"/>
      <c r="AB158" s="170"/>
      <c r="AC158" s="170"/>
      <c r="AD158" s="170"/>
    </row>
    <row r="159">
      <c r="A159" s="184" t="str">
        <f>'Alle Produkte - Gesamtsortiment'!A194</f>
        <v>N42</v>
      </c>
      <c r="B159" s="112" t="str">
        <f>'Alle Produkte - Gesamtsortiment'!C194</f>
        <v>Verveine-Eisenkraut</v>
      </c>
      <c r="C159" s="162">
        <f>'Alle Produkte - Gesamtsortiment'!U194</f>
        <v>4.791875</v>
      </c>
      <c r="D159" s="187"/>
      <c r="E159" s="187">
        <v>8.0</v>
      </c>
      <c r="F159" s="173">
        <f t="shared" si="1"/>
        <v>8</v>
      </c>
      <c r="G159" s="174"/>
      <c r="H159" s="175"/>
      <c r="I159" s="175">
        <v>12.0</v>
      </c>
      <c r="J159" s="188"/>
      <c r="K159" s="175"/>
      <c r="L159" s="188"/>
      <c r="M159" s="175"/>
      <c r="N159" s="188"/>
      <c r="O159" s="175"/>
      <c r="P159" s="188"/>
      <c r="Q159" s="175"/>
      <c r="R159" s="188"/>
      <c r="S159" s="175"/>
      <c r="T159" s="188"/>
      <c r="U159" s="175"/>
      <c r="V159" s="188"/>
      <c r="W159" s="176">
        <f t="shared" si="15"/>
        <v>12</v>
      </c>
      <c r="X159" s="188">
        <v>9.0</v>
      </c>
      <c r="Y159" s="188">
        <v>8.0</v>
      </c>
      <c r="Z159" s="188">
        <v>2.0</v>
      </c>
      <c r="AA159" s="170"/>
      <c r="AB159" s="170"/>
      <c r="AC159" s="170"/>
      <c r="AD159" s="170"/>
    </row>
    <row r="160">
      <c r="A160" s="184" t="str">
        <f>'Alle Produkte - Gesamtsortiment'!A195</f>
        <v>N43</v>
      </c>
      <c r="B160" s="112" t="str">
        <f>'Alle Produkte - Gesamtsortiment'!C195</f>
        <v>Pfefferminze</v>
      </c>
      <c r="C160" s="162">
        <f>'Alle Produkte - Gesamtsortiment'!U195</f>
        <v>4.791875</v>
      </c>
      <c r="D160" s="187"/>
      <c r="E160" s="187">
        <v>10.0</v>
      </c>
      <c r="F160" s="173">
        <f t="shared" si="1"/>
        <v>10</v>
      </c>
      <c r="G160" s="174"/>
      <c r="H160" s="175"/>
      <c r="I160" s="175">
        <v>12.0</v>
      </c>
      <c r="J160" s="188"/>
      <c r="K160" s="175"/>
      <c r="L160" s="188"/>
      <c r="M160" s="175"/>
      <c r="N160" s="188"/>
      <c r="O160" s="175"/>
      <c r="P160" s="188"/>
      <c r="Q160" s="175"/>
      <c r="R160" s="188"/>
      <c r="S160" s="175"/>
      <c r="T160" s="188"/>
      <c r="U160" s="175"/>
      <c r="V160" s="188"/>
      <c r="W160" s="176">
        <f t="shared" si="15"/>
        <v>12</v>
      </c>
      <c r="X160" s="188">
        <v>10.0</v>
      </c>
      <c r="Y160" s="188">
        <v>10.0</v>
      </c>
      <c r="Z160" s="188">
        <v>2.0</v>
      </c>
      <c r="AA160" s="170"/>
      <c r="AB160" s="170"/>
      <c r="AC160" s="170"/>
      <c r="AD160" s="170"/>
    </row>
    <row r="161">
      <c r="A161" s="184" t="str">
        <f>'Alle Produkte - Gesamtsortiment'!A196</f>
        <v>N44</v>
      </c>
      <c r="B161" s="112" t="str">
        <f>'Alle Produkte - Gesamtsortiment'!C196</f>
        <v>Kamille</v>
      </c>
      <c r="C161" s="162">
        <f>'Alle Produkte - Gesamtsortiment'!U196</f>
        <v>4.791875</v>
      </c>
      <c r="D161" s="187"/>
      <c r="E161" s="187">
        <v>10.0</v>
      </c>
      <c r="F161" s="173">
        <f t="shared" si="1"/>
        <v>10</v>
      </c>
      <c r="G161" s="174"/>
      <c r="H161" s="175"/>
      <c r="I161" s="175">
        <v>12.0</v>
      </c>
      <c r="J161" s="188"/>
      <c r="K161" s="175"/>
      <c r="L161" s="188"/>
      <c r="M161" s="175"/>
      <c r="N161" s="188"/>
      <c r="O161" s="175"/>
      <c r="P161" s="188"/>
      <c r="Q161" s="175"/>
      <c r="R161" s="188"/>
      <c r="S161" s="175"/>
      <c r="T161" s="188"/>
      <c r="U161" s="175"/>
      <c r="V161" s="188"/>
      <c r="W161" s="176">
        <f t="shared" si="15"/>
        <v>12</v>
      </c>
      <c r="X161" s="188">
        <v>10.0</v>
      </c>
      <c r="Y161" s="188">
        <v>10.0</v>
      </c>
      <c r="Z161" s="188">
        <v>2.0</v>
      </c>
      <c r="AA161" s="170"/>
      <c r="AB161" s="170"/>
      <c r="AC161" s="170"/>
      <c r="AD161" s="170"/>
    </row>
    <row r="162">
      <c r="A162" s="184" t="str">
        <f>'Alle Produkte - Gesamtsortiment'!A197</f>
        <v>N45</v>
      </c>
      <c r="B162" s="112" t="str">
        <f>'Alle Produkte - Gesamtsortiment'!C197</f>
        <v>Schwarztee</v>
      </c>
      <c r="C162" s="162">
        <f>'Alle Produkte - Gesamtsortiment'!U197</f>
        <v>2.81875</v>
      </c>
      <c r="D162" s="187"/>
      <c r="E162" s="187">
        <v>7.0</v>
      </c>
      <c r="F162" s="173">
        <f t="shared" si="1"/>
        <v>7</v>
      </c>
      <c r="G162" s="174"/>
      <c r="H162" s="175"/>
      <c r="I162" s="175">
        <v>8.0</v>
      </c>
      <c r="J162" s="188"/>
      <c r="K162" s="175"/>
      <c r="L162" s="188"/>
      <c r="M162" s="175"/>
      <c r="N162" s="188"/>
      <c r="O162" s="175"/>
      <c r="P162" s="188"/>
      <c r="Q162" s="175"/>
      <c r="R162" s="188"/>
      <c r="S162" s="175"/>
      <c r="T162" s="188"/>
      <c r="U162" s="175"/>
      <c r="V162" s="188"/>
      <c r="W162" s="176">
        <f t="shared" si="15"/>
        <v>8</v>
      </c>
      <c r="X162" s="188">
        <v>7.0</v>
      </c>
      <c r="Y162" s="188">
        <v>7.0</v>
      </c>
      <c r="Z162" s="188">
        <v>2.0</v>
      </c>
      <c r="AA162" s="170"/>
      <c r="AB162" s="170"/>
      <c r="AC162" s="170"/>
      <c r="AD162" s="170"/>
    </row>
    <row r="163">
      <c r="A163" s="184" t="str">
        <f>'Alle Produkte - Gesamtsortiment'!A198</f>
        <v>N46</v>
      </c>
      <c r="B163" s="112" t="str">
        <f>'Alle Produkte - Gesamtsortiment'!C198</f>
        <v>Grüntee Jasmin lose</v>
      </c>
      <c r="C163" s="162">
        <f>'Alle Produkte - Gesamtsortiment'!U198</f>
        <v>7.14835</v>
      </c>
      <c r="D163" s="187"/>
      <c r="E163" s="187">
        <v>6.0</v>
      </c>
      <c r="F163" s="173">
        <f t="shared" si="1"/>
        <v>6</v>
      </c>
      <c r="G163" s="174"/>
      <c r="H163" s="175"/>
      <c r="I163" s="175">
        <v>10.0</v>
      </c>
      <c r="J163" s="188"/>
      <c r="K163" s="175"/>
      <c r="L163" s="188"/>
      <c r="M163" s="175"/>
      <c r="N163" s="188"/>
      <c r="O163" s="175"/>
      <c r="P163" s="188"/>
      <c r="Q163" s="175"/>
      <c r="R163" s="188"/>
      <c r="S163" s="175"/>
      <c r="T163" s="188"/>
      <c r="U163" s="175"/>
      <c r="V163" s="188"/>
      <c r="W163" s="176">
        <f t="shared" si="15"/>
        <v>10</v>
      </c>
      <c r="X163" s="188">
        <v>6.0</v>
      </c>
      <c r="Y163" s="188">
        <v>6.0</v>
      </c>
      <c r="Z163" s="188">
        <v>2.0</v>
      </c>
      <c r="AA163" s="170"/>
      <c r="AB163" s="170"/>
      <c r="AC163" s="170"/>
      <c r="AD163" s="170"/>
    </row>
    <row r="164">
      <c r="A164" s="184" t="str">
        <f>'Alle Produkte - Gesamtsortiment'!A199</f>
        <v>N47</v>
      </c>
      <c r="B164" s="112" t="str">
        <f>'Alle Produkte - Gesamtsortiment'!C199</f>
        <v>Hagebutte Hibiskus</v>
      </c>
      <c r="C164" s="162">
        <f>'Alle Produkte - Gesamtsortiment'!U199</f>
        <v>3.100625</v>
      </c>
      <c r="D164" s="187"/>
      <c r="E164" s="187">
        <v>10.0</v>
      </c>
      <c r="F164" s="173">
        <f t="shared" si="1"/>
        <v>10</v>
      </c>
      <c r="G164" s="174"/>
      <c r="H164" s="175"/>
      <c r="I164" s="175">
        <v>12.0</v>
      </c>
      <c r="J164" s="188"/>
      <c r="K164" s="175"/>
      <c r="L164" s="188"/>
      <c r="M164" s="175"/>
      <c r="N164" s="188"/>
      <c r="O164" s="175"/>
      <c r="P164" s="188"/>
      <c r="Q164" s="175"/>
      <c r="R164" s="188"/>
      <c r="S164" s="175"/>
      <c r="T164" s="188"/>
      <c r="U164" s="175"/>
      <c r="V164" s="188"/>
      <c r="W164" s="176">
        <f t="shared" si="15"/>
        <v>12</v>
      </c>
      <c r="X164" s="188">
        <v>10.0</v>
      </c>
      <c r="Y164" s="188">
        <v>10.0</v>
      </c>
      <c r="Z164" s="188">
        <v>2.0</v>
      </c>
      <c r="AA164" s="170"/>
      <c r="AB164" s="170"/>
      <c r="AC164" s="170"/>
      <c r="AD164" s="170"/>
    </row>
    <row r="165">
      <c r="A165" s="184" t="str">
        <f>'Alle Produkte - Gesamtsortiment'!A200</f>
        <v>N50</v>
      </c>
      <c r="B165" s="112" t="str">
        <f>'Alle Produkte - Gesamtsortiment'!C200</f>
        <v>Erdnussbutter</v>
      </c>
      <c r="C165" s="162">
        <f>'Alle Produkte - Gesamtsortiment'!U200</f>
        <v>5.761525</v>
      </c>
      <c r="D165" s="187"/>
      <c r="E165" s="187">
        <v>4.0</v>
      </c>
      <c r="F165" s="173">
        <f t="shared" si="1"/>
        <v>4</v>
      </c>
      <c r="G165" s="174"/>
      <c r="H165" s="175"/>
      <c r="I165" s="175">
        <v>12.0</v>
      </c>
      <c r="J165" s="188"/>
      <c r="K165" s="175"/>
      <c r="L165" s="188"/>
      <c r="M165" s="175"/>
      <c r="N165" s="188"/>
      <c r="O165" s="175"/>
      <c r="P165" s="188"/>
      <c r="Q165" s="175"/>
      <c r="R165" s="188"/>
      <c r="S165" s="175"/>
      <c r="T165" s="188"/>
      <c r="U165" s="175"/>
      <c r="V165" s="188"/>
      <c r="W165" s="176">
        <f t="shared" si="15"/>
        <v>12</v>
      </c>
      <c r="X165" s="188">
        <v>4.0</v>
      </c>
      <c r="Y165" s="188">
        <v>4.0</v>
      </c>
      <c r="Z165" s="188">
        <v>2.0</v>
      </c>
      <c r="AA165" s="170"/>
      <c r="AB165" s="170"/>
      <c r="AC165" s="170"/>
      <c r="AD165" s="170"/>
    </row>
    <row r="166">
      <c r="A166" s="184" t="str">
        <f>'Alle Produkte - Gesamtsortiment'!A201</f>
        <v>N51</v>
      </c>
      <c r="B166" s="112" t="str">
        <f>'Alle Produkte - Gesamtsortiment'!C201</f>
        <v>Honig gross</v>
      </c>
      <c r="C166" s="162">
        <f>'Alle Produkte - Gesamtsortiment'!U201</f>
        <v>15.785</v>
      </c>
      <c r="D166" s="187"/>
      <c r="E166" s="187">
        <v>7.0</v>
      </c>
      <c r="F166" s="173">
        <f t="shared" si="1"/>
        <v>7</v>
      </c>
      <c r="G166" s="174"/>
      <c r="H166" s="175"/>
      <c r="I166" s="175"/>
      <c r="J166" s="188"/>
      <c r="K166" s="175"/>
      <c r="L166" s="188"/>
      <c r="M166" s="175"/>
      <c r="N166" s="188"/>
      <c r="O166" s="175"/>
      <c r="P166" s="188"/>
      <c r="Q166" s="175"/>
      <c r="R166" s="188">
        <v>10.0</v>
      </c>
      <c r="S166" s="175"/>
      <c r="T166" s="188"/>
      <c r="U166" s="175"/>
      <c r="V166" s="188"/>
      <c r="W166" s="176">
        <f t="shared" si="15"/>
        <v>10</v>
      </c>
      <c r="X166" s="188">
        <v>9.0</v>
      </c>
      <c r="Y166" s="188">
        <v>8.0</v>
      </c>
      <c r="Z166" s="188">
        <v>2.0</v>
      </c>
      <c r="AA166" s="170"/>
      <c r="AB166" s="170"/>
      <c r="AC166" s="170"/>
      <c r="AD166" s="170"/>
    </row>
    <row r="167">
      <c r="A167" s="184" t="str">
        <f>'Alle Produkte - Gesamtsortiment'!A202</f>
        <v>N52</v>
      </c>
      <c r="B167" s="112" t="str">
        <f>'Alle Produkte - Gesamtsortiment'!C202</f>
        <v>Honig klein</v>
      </c>
      <c r="C167" s="162">
        <f>'Alle Produkte - Gesamtsortiment'!U202</f>
        <v>9.02</v>
      </c>
      <c r="D167" s="187"/>
      <c r="E167" s="187">
        <v>7.0</v>
      </c>
      <c r="F167" s="173">
        <f t="shared" si="1"/>
        <v>7</v>
      </c>
      <c r="G167" s="174"/>
      <c r="H167" s="175"/>
      <c r="I167" s="175"/>
      <c r="J167" s="188"/>
      <c r="K167" s="175"/>
      <c r="L167" s="188"/>
      <c r="M167" s="175"/>
      <c r="N167" s="188"/>
      <c r="O167" s="175"/>
      <c r="P167" s="188"/>
      <c r="Q167" s="175"/>
      <c r="R167" s="188">
        <v>10.0</v>
      </c>
      <c r="S167" s="175"/>
      <c r="T167" s="188"/>
      <c r="U167" s="175"/>
      <c r="V167" s="188"/>
      <c r="W167" s="176">
        <f t="shared" si="15"/>
        <v>10</v>
      </c>
      <c r="X167" s="188">
        <v>7.0</v>
      </c>
      <c r="Y167" s="188">
        <v>7.0</v>
      </c>
      <c r="Z167" s="188">
        <v>2.0</v>
      </c>
      <c r="AA167" s="170"/>
      <c r="AB167" s="170"/>
      <c r="AC167" s="170"/>
      <c r="AD167" s="170"/>
    </row>
    <row r="168">
      <c r="A168" s="184" t="str">
        <f>'Alle Produkte - Gesamtsortiment'!A203</f>
        <v>N53</v>
      </c>
      <c r="B168" s="112" t="str">
        <f>'Alle Produkte - Gesamtsortiment'!C203</f>
        <v>Konfitüre Erdbeer</v>
      </c>
      <c r="C168" s="162">
        <f>'Alle Produkte - Gesamtsortiment'!U203</f>
        <v>3.2923</v>
      </c>
      <c r="D168" s="187"/>
      <c r="E168" s="187">
        <v>6.0</v>
      </c>
      <c r="F168" s="173">
        <f t="shared" si="1"/>
        <v>6</v>
      </c>
      <c r="G168" s="174"/>
      <c r="H168" s="175"/>
      <c r="I168" s="175">
        <v>8.0</v>
      </c>
      <c r="J168" s="188"/>
      <c r="K168" s="175"/>
      <c r="L168" s="188"/>
      <c r="M168" s="175"/>
      <c r="N168" s="188"/>
      <c r="O168" s="175"/>
      <c r="P168" s="188"/>
      <c r="Q168" s="175"/>
      <c r="R168" s="188"/>
      <c r="S168" s="175"/>
      <c r="T168" s="188"/>
      <c r="U168" s="175"/>
      <c r="V168" s="188"/>
      <c r="W168" s="176">
        <f t="shared" si="15"/>
        <v>8</v>
      </c>
      <c r="X168" s="188">
        <v>6.0</v>
      </c>
      <c r="Y168" s="188">
        <v>6.0</v>
      </c>
      <c r="Z168" s="188">
        <v>2.0</v>
      </c>
      <c r="AA168" s="170"/>
      <c r="AB168" s="170"/>
      <c r="AC168" s="170"/>
      <c r="AD168" s="170"/>
    </row>
    <row r="169">
      <c r="A169" s="161" t="str">
        <f>'Alle Produkte - Gesamtsortiment'!A204</f>
        <v>N54</v>
      </c>
      <c r="B169" s="112" t="str">
        <f>'Alle Produkte - Gesamtsortiment'!C204</f>
        <v>Konfitüre Himbeer</v>
      </c>
      <c r="C169" s="162">
        <f>'Alle Produkte - Gesamtsortiment'!U204</f>
        <v>5.806625</v>
      </c>
      <c r="D169" s="187"/>
      <c r="E169" s="187">
        <v>10.0</v>
      </c>
      <c r="F169" s="173">
        <f t="shared" si="1"/>
        <v>10</v>
      </c>
      <c r="G169" s="174"/>
      <c r="H169" s="175"/>
      <c r="I169" s="175">
        <v>8.0</v>
      </c>
      <c r="J169" s="188"/>
      <c r="K169" s="175"/>
      <c r="L169" s="188"/>
      <c r="M169" s="175"/>
      <c r="N169" s="188"/>
      <c r="O169" s="175"/>
      <c r="P169" s="188"/>
      <c r="Q169" s="175"/>
      <c r="R169" s="188"/>
      <c r="S169" s="175"/>
      <c r="T169" s="188">
        <v>8.0</v>
      </c>
      <c r="U169" s="175"/>
      <c r="V169" s="188"/>
      <c r="W169" s="176">
        <f t="shared" si="15"/>
        <v>16</v>
      </c>
      <c r="X169" s="188">
        <v>4.0</v>
      </c>
      <c r="Y169" s="188">
        <v>10.0</v>
      </c>
      <c r="Z169" s="188">
        <v>2.0</v>
      </c>
      <c r="AA169" s="170"/>
      <c r="AB169" s="170"/>
      <c r="AC169" s="170"/>
      <c r="AD169" s="170"/>
    </row>
    <row r="170">
      <c r="A170" s="184" t="str">
        <f>'Alle Produkte - Gesamtsortiment'!A205</f>
        <v>N55</v>
      </c>
      <c r="B170" s="112" t="str">
        <f>'Alle Produkte - Gesamtsortiment'!C205</f>
        <v>Konfitüre Aprikose</v>
      </c>
      <c r="C170" s="162">
        <f>'Alle Produkte - Gesamtsortiment'!U205</f>
        <v>3.235925</v>
      </c>
      <c r="D170" s="187"/>
      <c r="E170" s="187">
        <v>1.0</v>
      </c>
      <c r="F170" s="173">
        <f t="shared" si="1"/>
        <v>1</v>
      </c>
      <c r="G170" s="174"/>
      <c r="H170" s="175"/>
      <c r="I170" s="175">
        <v>8.0</v>
      </c>
      <c r="J170" s="188"/>
      <c r="K170" s="175"/>
      <c r="L170" s="188"/>
      <c r="M170" s="175"/>
      <c r="N170" s="188"/>
      <c r="O170" s="175"/>
      <c r="P170" s="188"/>
      <c r="Q170" s="175"/>
      <c r="R170" s="188"/>
      <c r="S170" s="175"/>
      <c r="T170" s="188"/>
      <c r="U170" s="175"/>
      <c r="V170" s="188"/>
      <c r="W170" s="176">
        <f t="shared" si="15"/>
        <v>8</v>
      </c>
      <c r="X170" s="188">
        <v>5.0</v>
      </c>
      <c r="Y170" s="188">
        <v>1.0</v>
      </c>
      <c r="Z170" s="188">
        <v>2.0</v>
      </c>
      <c r="AA170" s="170"/>
      <c r="AB170" s="170"/>
      <c r="AC170" s="170"/>
      <c r="AD170" s="170"/>
    </row>
    <row r="171">
      <c r="A171" s="184" t="str">
        <f>'Alle Produkte - Gesamtsortiment'!A206</f>
        <v>N56</v>
      </c>
      <c r="B171" s="112" t="str">
        <f>'Alle Produkte - Gesamtsortiment'!C206</f>
        <v>Mandelmus</v>
      </c>
      <c r="C171" s="162">
        <f>'Alle Produkte - Gesamtsortiment'!U206</f>
        <v>7.024325</v>
      </c>
      <c r="D171" s="187"/>
      <c r="E171" s="187">
        <v>4.0</v>
      </c>
      <c r="F171" s="173">
        <f t="shared" si="1"/>
        <v>4</v>
      </c>
      <c r="G171" s="174"/>
      <c r="H171" s="175"/>
      <c r="I171" s="175"/>
      <c r="J171" s="188"/>
      <c r="K171" s="175"/>
      <c r="L171" s="188"/>
      <c r="M171" s="175"/>
      <c r="N171" s="188">
        <v>6.0</v>
      </c>
      <c r="O171" s="175"/>
      <c r="P171" s="188"/>
      <c r="Q171" s="175"/>
      <c r="R171" s="188">
        <v>6.0</v>
      </c>
      <c r="S171" s="175"/>
      <c r="T171" s="188"/>
      <c r="U171" s="175"/>
      <c r="V171" s="188"/>
      <c r="W171" s="176">
        <f t="shared" si="15"/>
        <v>12</v>
      </c>
      <c r="X171" s="188">
        <v>6.0</v>
      </c>
      <c r="Y171" s="188">
        <v>4.0</v>
      </c>
      <c r="Z171" s="188">
        <v>2.0</v>
      </c>
      <c r="AA171" s="170"/>
      <c r="AB171" s="170"/>
      <c r="AC171" s="170"/>
      <c r="AD171" s="170"/>
    </row>
    <row r="172">
      <c r="A172" s="184" t="str">
        <f>'Alle Produkte - Gesamtsortiment'!A208</f>
        <v>P10</v>
      </c>
      <c r="B172" s="112" t="str">
        <f>'Alle Produkte - Gesamtsortiment'!C208</f>
        <v>Schoggi Mandeln</v>
      </c>
      <c r="C172" s="162">
        <f>'Alle Produkte - Gesamtsortiment'!U208</f>
        <v>4.17175</v>
      </c>
      <c r="D172" s="187"/>
      <c r="E172" s="187">
        <v>1.0</v>
      </c>
      <c r="F172" s="173">
        <f t="shared" si="1"/>
        <v>1</v>
      </c>
      <c r="G172" s="174"/>
      <c r="H172" s="175"/>
      <c r="I172" s="175">
        <v>10.0</v>
      </c>
      <c r="J172" s="188"/>
      <c r="K172" s="175"/>
      <c r="L172" s="188"/>
      <c r="M172" s="175"/>
      <c r="N172" s="188"/>
      <c r="O172" s="175"/>
      <c r="P172" s="188"/>
      <c r="Q172" s="175"/>
      <c r="R172" s="188">
        <v>12.0</v>
      </c>
      <c r="S172" s="175"/>
      <c r="T172" s="188"/>
      <c r="U172" s="175"/>
      <c r="V172" s="188"/>
      <c r="W172" s="176">
        <f t="shared" si="15"/>
        <v>22</v>
      </c>
      <c r="X172" s="188">
        <v>5.0</v>
      </c>
      <c r="Y172" s="188">
        <v>2.0</v>
      </c>
      <c r="Z172" s="188">
        <v>6.0</v>
      </c>
      <c r="AA172" s="170"/>
      <c r="AB172" s="170"/>
      <c r="AC172" s="170"/>
      <c r="AD172" s="170"/>
    </row>
    <row r="173">
      <c r="A173" s="184" t="str">
        <f>'Alle Produkte - Gesamtsortiment'!A209</f>
        <v>P11</v>
      </c>
      <c r="B173" s="112" t="str">
        <f>'Alle Produkte - Gesamtsortiment'!C209</f>
        <v>UrDinkel-Cantucci</v>
      </c>
      <c r="C173" s="162">
        <f>'Alle Produkte - Gesamtsortiment'!U209</f>
        <v>5.445825</v>
      </c>
      <c r="D173" s="187"/>
      <c r="E173" s="187">
        <v>1.0</v>
      </c>
      <c r="F173" s="173">
        <f t="shared" si="1"/>
        <v>1</v>
      </c>
      <c r="G173" s="174"/>
      <c r="H173" s="175"/>
      <c r="I173" s="175">
        <v>12.0</v>
      </c>
      <c r="J173" s="188"/>
      <c r="K173" s="175"/>
      <c r="L173" s="188"/>
      <c r="M173" s="175"/>
      <c r="N173" s="188"/>
      <c r="O173" s="175"/>
      <c r="P173" s="188"/>
      <c r="Q173" s="175"/>
      <c r="R173" s="188"/>
      <c r="S173" s="175"/>
      <c r="T173" s="188">
        <v>6.0</v>
      </c>
      <c r="U173" s="175"/>
      <c r="V173" s="188"/>
      <c r="W173" s="176">
        <f t="shared" si="15"/>
        <v>18</v>
      </c>
      <c r="X173" s="188">
        <v>1.0</v>
      </c>
      <c r="Y173" s="188">
        <v>1.0</v>
      </c>
      <c r="Z173" s="188">
        <v>2.0</v>
      </c>
      <c r="AA173" s="170"/>
      <c r="AB173" s="170"/>
      <c r="AC173" s="170"/>
      <c r="AD173" s="170"/>
    </row>
    <row r="174">
      <c r="A174" s="184" t="str">
        <f>'Alle Produkte - Gesamtsortiment'!A210</f>
        <v>P12</v>
      </c>
      <c r="B174" s="112" t="str">
        <f>'Alle Produkte - Gesamtsortiment'!C210</f>
        <v>Schokolade 70% Edelbitter</v>
      </c>
      <c r="C174" s="162">
        <f>'Alle Produkte - Gesamtsortiment'!U210</f>
        <v>3.777125</v>
      </c>
      <c r="D174" s="187"/>
      <c r="E174" s="187">
        <v>3.0</v>
      </c>
      <c r="F174" s="173">
        <f t="shared" si="1"/>
        <v>3</v>
      </c>
      <c r="G174" s="174"/>
      <c r="H174" s="175"/>
      <c r="I174" s="175">
        <v>12.0</v>
      </c>
      <c r="J174" s="188"/>
      <c r="K174" s="175"/>
      <c r="L174" s="188"/>
      <c r="M174" s="175"/>
      <c r="N174" s="188"/>
      <c r="O174" s="175"/>
      <c r="P174" s="188"/>
      <c r="Q174" s="175"/>
      <c r="R174" s="188"/>
      <c r="S174" s="175"/>
      <c r="T174" s="188"/>
      <c r="U174" s="175"/>
      <c r="V174" s="188"/>
      <c r="W174" s="176">
        <f t="shared" si="15"/>
        <v>12</v>
      </c>
      <c r="X174" s="188">
        <v>4.0</v>
      </c>
      <c r="Y174" s="188">
        <v>3.0</v>
      </c>
      <c r="Z174" s="188">
        <v>0.0</v>
      </c>
      <c r="AA174" s="170"/>
      <c r="AB174" s="170"/>
      <c r="AC174" s="170"/>
      <c r="AD174" s="170"/>
    </row>
    <row r="175">
      <c r="A175" s="184" t="str">
        <f>'Alle Produkte - Gesamtsortiment'!A211</f>
        <v>P13</v>
      </c>
      <c r="B175" s="112" t="str">
        <f>'Alle Produkte - Gesamtsortiment'!C211</f>
        <v>Schokolade 41% Vollmilch</v>
      </c>
      <c r="C175" s="162">
        <f>'Alle Produkte - Gesamtsortiment'!U211</f>
        <v>3.777125</v>
      </c>
      <c r="D175" s="187"/>
      <c r="E175" s="187">
        <v>8.0</v>
      </c>
      <c r="F175" s="173">
        <f t="shared" si="1"/>
        <v>8</v>
      </c>
      <c r="G175" s="174"/>
      <c r="H175" s="175"/>
      <c r="I175" s="175">
        <v>24.0</v>
      </c>
      <c r="J175" s="188"/>
      <c r="K175" s="175"/>
      <c r="L175" s="188"/>
      <c r="M175" s="175"/>
      <c r="N175" s="188"/>
      <c r="O175" s="175"/>
      <c r="P175" s="188"/>
      <c r="Q175" s="175"/>
      <c r="R175" s="188"/>
      <c r="S175" s="175"/>
      <c r="T175" s="188"/>
      <c r="U175" s="175"/>
      <c r="V175" s="188"/>
      <c r="W175" s="176">
        <f t="shared" si="15"/>
        <v>24</v>
      </c>
      <c r="X175" s="188">
        <v>10.0</v>
      </c>
      <c r="Y175" s="188">
        <v>10.0</v>
      </c>
      <c r="Z175" s="188">
        <v>0.0</v>
      </c>
      <c r="AA175" s="170"/>
      <c r="AB175" s="170"/>
      <c r="AC175" s="170"/>
      <c r="AD175" s="170"/>
    </row>
    <row r="176">
      <c r="A176" s="184" t="str">
        <f>'Alle Produkte - Gesamtsortiment'!A212</f>
        <v>P14</v>
      </c>
      <c r="B176" s="112" t="str">
        <f>'Alle Produkte - Gesamtsortiment'!C212</f>
        <v>Schokolade 35% Vollmilch vegan Haselnuss</v>
      </c>
      <c r="C176" s="162">
        <f>'Alle Produkte - Gesamtsortiment'!U212</f>
        <v>3.777125</v>
      </c>
      <c r="D176" s="187"/>
      <c r="E176" s="187">
        <v>4.0</v>
      </c>
      <c r="F176" s="173">
        <f t="shared" si="1"/>
        <v>4</v>
      </c>
      <c r="G176" s="174"/>
      <c r="H176" s="175"/>
      <c r="I176" s="175">
        <v>12.0</v>
      </c>
      <c r="J176" s="188"/>
      <c r="K176" s="175"/>
      <c r="L176" s="188"/>
      <c r="M176" s="175"/>
      <c r="N176" s="188"/>
      <c r="O176" s="175"/>
      <c r="P176" s="188"/>
      <c r="Q176" s="175"/>
      <c r="R176" s="188"/>
      <c r="S176" s="175"/>
      <c r="T176" s="188"/>
      <c r="U176" s="175"/>
      <c r="V176" s="188"/>
      <c r="W176" s="176">
        <f t="shared" si="15"/>
        <v>12</v>
      </c>
      <c r="X176" s="188">
        <v>4.0</v>
      </c>
      <c r="Y176" s="188">
        <v>4.0</v>
      </c>
      <c r="Z176" s="188">
        <v>0.0</v>
      </c>
      <c r="AA176" s="170"/>
      <c r="AB176" s="170"/>
      <c r="AC176" s="170"/>
      <c r="AD176" s="170"/>
    </row>
    <row r="177">
      <c r="A177" s="184" t="str">
        <f>'Alle Produkte - Gesamtsortiment'!A213</f>
        <v>P15</v>
      </c>
      <c r="B177" s="112" t="str">
        <f>'Alle Produkte - Gesamtsortiment'!C213</f>
        <v>Frollini Kakaokekse </v>
      </c>
      <c r="C177" s="162">
        <f>'Alle Produkte - Gesamtsortiment'!U213</f>
        <v>3.777125</v>
      </c>
      <c r="D177" s="187"/>
      <c r="E177" s="187">
        <v>16.0</v>
      </c>
      <c r="F177" s="173">
        <f t="shared" si="1"/>
        <v>16</v>
      </c>
      <c r="G177" s="174"/>
      <c r="H177" s="175"/>
      <c r="I177" s="175"/>
      <c r="J177" s="188"/>
      <c r="K177" s="175"/>
      <c r="L177" s="188"/>
      <c r="M177" s="175"/>
      <c r="N177" s="188"/>
      <c r="O177" s="175"/>
      <c r="P177" s="188"/>
      <c r="Q177" s="175">
        <v>5.0</v>
      </c>
      <c r="R177" s="188">
        <v>6.0</v>
      </c>
      <c r="S177" s="175"/>
      <c r="T177" s="188">
        <v>12.0</v>
      </c>
      <c r="U177" s="175"/>
      <c r="V177" s="188"/>
      <c r="W177" s="176">
        <f t="shared" si="15"/>
        <v>23</v>
      </c>
      <c r="X177" s="188">
        <v>0.0</v>
      </c>
      <c r="Y177" s="188">
        <v>16.0</v>
      </c>
      <c r="Z177" s="188">
        <v>6.0</v>
      </c>
      <c r="AA177" s="170"/>
      <c r="AB177" s="170"/>
      <c r="AC177" s="170"/>
      <c r="AD177" s="170"/>
    </row>
    <row r="178">
      <c r="A178" s="184" t="str">
        <f>'Alle Produkte - Gesamtsortiment'!A214</f>
        <v>P16</v>
      </c>
      <c r="B178" s="112" t="str">
        <f>'Alle Produkte - Gesamtsortiment'!C214</f>
        <v>Schokolade Blanc</v>
      </c>
      <c r="C178" s="162">
        <f>'Alle Produkte - Gesamtsortiment'!U214</f>
        <v>2.1648</v>
      </c>
      <c r="D178" s="187"/>
      <c r="E178" s="187">
        <v>20.0</v>
      </c>
      <c r="F178" s="173">
        <f t="shared" si="1"/>
        <v>20</v>
      </c>
      <c r="G178" s="174"/>
      <c r="H178" s="175"/>
      <c r="I178" s="175"/>
      <c r="J178" s="188"/>
      <c r="K178" s="175"/>
      <c r="L178" s="188"/>
      <c r="M178" s="175"/>
      <c r="N178" s="188"/>
      <c r="O178" s="175"/>
      <c r="P178" s="188"/>
      <c r="Q178" s="175"/>
      <c r="R178" s="188"/>
      <c r="S178" s="175"/>
      <c r="T178" s="188">
        <v>24.0</v>
      </c>
      <c r="U178" s="175"/>
      <c r="V178" s="188"/>
      <c r="W178" s="176">
        <f t="shared" si="15"/>
        <v>24</v>
      </c>
      <c r="X178" s="188">
        <v>1.0</v>
      </c>
      <c r="Y178" s="188">
        <v>20.0</v>
      </c>
      <c r="Z178" s="188">
        <v>6.0</v>
      </c>
      <c r="AA178" s="170"/>
      <c r="AB178" s="170"/>
      <c r="AC178" s="170"/>
      <c r="AD178" s="170"/>
    </row>
    <row r="179">
      <c r="A179" s="184" t="str">
        <f>'Alle Produkte - Gesamtsortiment'!A215</f>
        <v>P17</v>
      </c>
      <c r="B179" s="112" t="str">
        <f>'Alle Produkte - Gesamtsortiment'!C215</f>
        <v>Schokolade Garçoa Sronko / Curimaná</v>
      </c>
      <c r="C179" s="162">
        <f>'Alle Produkte - Gesamtsortiment'!U215</f>
        <v>7.32875</v>
      </c>
      <c r="D179" s="187"/>
      <c r="E179" s="187">
        <v>10.0</v>
      </c>
      <c r="F179" s="173">
        <f t="shared" si="1"/>
        <v>10</v>
      </c>
      <c r="G179" s="174"/>
      <c r="H179" s="175"/>
      <c r="I179" s="175"/>
      <c r="J179" s="188"/>
      <c r="K179" s="175"/>
      <c r="L179" s="188"/>
      <c r="M179" s="175"/>
      <c r="N179" s="188"/>
      <c r="O179" s="175"/>
      <c r="P179" s="188"/>
      <c r="Q179" s="175"/>
      <c r="R179" s="188"/>
      <c r="S179" s="175"/>
      <c r="T179" s="188"/>
      <c r="U179" s="175">
        <v>10.0</v>
      </c>
      <c r="V179" s="188"/>
      <c r="W179" s="176">
        <f t="shared" si="15"/>
        <v>10</v>
      </c>
      <c r="X179" s="188"/>
      <c r="Y179" s="188"/>
      <c r="Z179" s="188"/>
      <c r="AA179" s="170"/>
      <c r="AB179" s="170"/>
      <c r="AC179" s="170"/>
      <c r="AD179" s="170"/>
    </row>
    <row r="180">
      <c r="A180" s="184" t="str">
        <f>'Alle Produkte - Gesamtsortiment'!A216</f>
        <v>P18</v>
      </c>
      <c r="B180" s="112" t="str">
        <f>'Alle Produkte - Gesamtsortiment'!C216</f>
        <v>Schokolade Garçoa Idukki / Chulucanas</v>
      </c>
      <c r="C180" s="162">
        <f>'Alle Produkte - Gesamtsortiment'!U216</f>
        <v>8.45625</v>
      </c>
      <c r="D180" s="187"/>
      <c r="E180" s="187">
        <v>8.0</v>
      </c>
      <c r="F180" s="173">
        <f t="shared" si="1"/>
        <v>8</v>
      </c>
      <c r="G180" s="174"/>
      <c r="H180" s="175"/>
      <c r="I180" s="175"/>
      <c r="J180" s="188"/>
      <c r="K180" s="175"/>
      <c r="L180" s="188"/>
      <c r="M180" s="175"/>
      <c r="N180" s="188"/>
      <c r="O180" s="175"/>
      <c r="P180" s="188"/>
      <c r="Q180" s="175"/>
      <c r="R180" s="188"/>
      <c r="S180" s="175"/>
      <c r="T180" s="188"/>
      <c r="U180" s="175">
        <v>10.0</v>
      </c>
      <c r="V180" s="188"/>
      <c r="W180" s="176">
        <f t="shared" si="15"/>
        <v>10</v>
      </c>
      <c r="X180" s="188"/>
      <c r="Y180" s="188"/>
      <c r="Z180" s="188"/>
      <c r="AA180" s="170"/>
      <c r="AB180" s="170"/>
      <c r="AC180" s="170"/>
      <c r="AD180" s="170"/>
    </row>
    <row r="181">
      <c r="A181" s="184" t="str">
        <f>'Alle Produkte - Gesamtsortiment'!A217</f>
        <v>P19</v>
      </c>
      <c r="B181" s="112" t="str">
        <f>'Alle Produkte - Gesamtsortiment'!C217</f>
        <v>Schokolade La Flor</v>
      </c>
      <c r="C181" s="162">
        <f>'Alle Produkte - Gesamtsortiment'!U217</f>
        <v>6.314</v>
      </c>
      <c r="D181" s="187"/>
      <c r="E181" s="187">
        <v>26.0</v>
      </c>
      <c r="F181" s="173">
        <f t="shared" si="1"/>
        <v>26</v>
      </c>
      <c r="G181" s="174"/>
      <c r="H181" s="175"/>
      <c r="I181" s="175"/>
      <c r="J181" s="188"/>
      <c r="K181" s="175"/>
      <c r="L181" s="188"/>
      <c r="M181" s="175"/>
      <c r="N181" s="188"/>
      <c r="O181" s="175"/>
      <c r="P181" s="188"/>
      <c r="Q181" s="175"/>
      <c r="R181" s="188"/>
      <c r="S181" s="175"/>
      <c r="T181" s="188"/>
      <c r="U181" s="175">
        <v>30.0</v>
      </c>
      <c r="V181" s="188"/>
      <c r="W181" s="176">
        <f t="shared" si="15"/>
        <v>30</v>
      </c>
      <c r="X181" s="188"/>
      <c r="Y181" s="188"/>
      <c r="Z181" s="188"/>
      <c r="AA181" s="170"/>
      <c r="AB181" s="170"/>
      <c r="AC181" s="170"/>
      <c r="AD181" s="170"/>
    </row>
    <row r="182">
      <c r="A182" s="184" t="str">
        <f>'Alle Produkte - Gesamtsortiment'!A218</f>
        <v>P20</v>
      </c>
      <c r="B182" s="112" t="str">
        <f>'Alle Produkte - Gesamtsortiment'!C218</f>
        <v>Knäckebrot</v>
      </c>
      <c r="C182" s="162">
        <f>'Alle Produkte - Gesamtsortiment'!U218</f>
        <v>2.54815</v>
      </c>
      <c r="D182" s="187"/>
      <c r="E182" s="187">
        <v>4.0</v>
      </c>
      <c r="F182" s="173">
        <f t="shared" si="1"/>
        <v>4</v>
      </c>
      <c r="G182" s="174"/>
      <c r="H182" s="175"/>
      <c r="I182" s="175">
        <v>12.0</v>
      </c>
      <c r="J182" s="188"/>
      <c r="K182" s="175"/>
      <c r="L182" s="188"/>
      <c r="M182" s="175"/>
      <c r="N182" s="188"/>
      <c r="O182" s="175"/>
      <c r="P182" s="188"/>
      <c r="Q182" s="175">
        <v>6.0</v>
      </c>
      <c r="R182" s="188"/>
      <c r="S182" s="175"/>
      <c r="T182" s="188">
        <v>6.0</v>
      </c>
      <c r="U182" s="175"/>
      <c r="V182" s="188"/>
      <c r="W182" s="176">
        <f t="shared" si="15"/>
        <v>24</v>
      </c>
      <c r="X182" s="188">
        <v>5.0</v>
      </c>
      <c r="Y182" s="188">
        <v>11.0</v>
      </c>
      <c r="Z182" s="188">
        <v>6.0</v>
      </c>
      <c r="AA182" s="170"/>
      <c r="AB182" s="170"/>
      <c r="AC182" s="170"/>
      <c r="AD182" s="170"/>
    </row>
    <row r="183">
      <c r="A183" s="161" t="str">
        <f>'Alle Produkte - Gesamtsortiment'!A219</f>
        <v>P21</v>
      </c>
      <c r="B183" s="112" t="str">
        <f>'Alle Produkte - Gesamtsortiment'!C219</f>
        <v>Amaranth Mais-Waffeln Meersalz</v>
      </c>
      <c r="C183" s="162">
        <f>'Alle Produkte - Gesamtsortiment'!U219</f>
        <v>2.333925</v>
      </c>
      <c r="D183" s="187"/>
      <c r="E183" s="187">
        <v>11.0</v>
      </c>
      <c r="F183" s="173">
        <f t="shared" si="1"/>
        <v>11</v>
      </c>
      <c r="G183" s="174"/>
      <c r="H183" s="175"/>
      <c r="I183" s="175"/>
      <c r="J183" s="188"/>
      <c r="K183" s="175"/>
      <c r="L183" s="188"/>
      <c r="M183" s="175"/>
      <c r="N183" s="188"/>
      <c r="O183" s="175"/>
      <c r="P183" s="188"/>
      <c r="Q183" s="175"/>
      <c r="R183" s="188"/>
      <c r="S183" s="175"/>
      <c r="T183" s="188">
        <v>12.0</v>
      </c>
      <c r="U183" s="175"/>
      <c r="V183" s="188"/>
      <c r="W183" s="176">
        <f t="shared" si="15"/>
        <v>12</v>
      </c>
      <c r="X183" s="188">
        <v>0.0</v>
      </c>
      <c r="Y183" s="188">
        <v>10.0</v>
      </c>
      <c r="Z183" s="188">
        <v>2.0</v>
      </c>
      <c r="AA183" s="170"/>
      <c r="AB183" s="170"/>
      <c r="AC183" s="170"/>
      <c r="AD183" s="170"/>
    </row>
    <row r="184">
      <c r="A184" s="184" t="str">
        <f>'Alle Produkte - Gesamtsortiment'!A220</f>
        <v>P22</v>
      </c>
      <c r="B184" s="112" t="str">
        <f>'Alle Produkte - Gesamtsortiment'!C220</f>
        <v>Reiswaffeln mit Salz</v>
      </c>
      <c r="C184" s="162">
        <f>'Alle Produkte - Gesamtsortiment'!U220</f>
        <v>1.296625</v>
      </c>
      <c r="D184" s="187"/>
      <c r="E184" s="187">
        <v>9.0</v>
      </c>
      <c r="F184" s="173">
        <f t="shared" si="1"/>
        <v>9</v>
      </c>
      <c r="G184" s="174"/>
      <c r="H184" s="175"/>
      <c r="I184" s="175">
        <v>12.0</v>
      </c>
      <c r="J184" s="188"/>
      <c r="K184" s="175"/>
      <c r="L184" s="188"/>
      <c r="M184" s="175"/>
      <c r="N184" s="188"/>
      <c r="O184" s="175"/>
      <c r="P184" s="188"/>
      <c r="Q184" s="175"/>
      <c r="R184" s="188"/>
      <c r="S184" s="175"/>
      <c r="T184" s="188">
        <v>12.0</v>
      </c>
      <c r="U184" s="175"/>
      <c r="V184" s="188"/>
      <c r="W184" s="176">
        <f t="shared" si="15"/>
        <v>24</v>
      </c>
      <c r="X184" s="188">
        <v>0.0</v>
      </c>
      <c r="Y184" s="188">
        <v>12.0</v>
      </c>
      <c r="Z184" s="188">
        <v>6.0</v>
      </c>
      <c r="AA184" s="170"/>
      <c r="AB184" s="170"/>
      <c r="AC184" s="170"/>
      <c r="AD184" s="170"/>
    </row>
    <row r="185">
      <c r="A185" s="184" t="str">
        <f>'Alle Produkte - Gesamtsortiment'!A221</f>
        <v>P23</v>
      </c>
      <c r="B185" s="112" t="str">
        <f>'Alle Produkte - Gesamtsortiment'!C221</f>
        <v>Dinkel Zwieback ungesüsst</v>
      </c>
      <c r="C185" s="162">
        <f>'Alle Produkte - Gesamtsortiment'!U221</f>
        <v>3.26975</v>
      </c>
      <c r="D185" s="187"/>
      <c r="E185" s="187">
        <v>12.0</v>
      </c>
      <c r="F185" s="173">
        <f t="shared" si="1"/>
        <v>12</v>
      </c>
      <c r="G185" s="174"/>
      <c r="H185" s="175"/>
      <c r="I185" s="175"/>
      <c r="J185" s="188"/>
      <c r="K185" s="175"/>
      <c r="L185" s="188"/>
      <c r="M185" s="175"/>
      <c r="N185" s="188"/>
      <c r="O185" s="175"/>
      <c r="P185" s="188"/>
      <c r="Q185" s="175"/>
      <c r="R185" s="188"/>
      <c r="S185" s="175"/>
      <c r="T185" s="188">
        <v>6.0</v>
      </c>
      <c r="U185" s="175"/>
      <c r="V185" s="188"/>
      <c r="W185" s="176">
        <f t="shared" si="15"/>
        <v>6</v>
      </c>
      <c r="X185" s="188">
        <v>0.0</v>
      </c>
      <c r="Y185" s="188">
        <v>5.0</v>
      </c>
      <c r="Z185" s="188">
        <v>2.0</v>
      </c>
      <c r="AA185" s="170"/>
      <c r="AB185" s="170"/>
      <c r="AC185" s="170"/>
      <c r="AD185" s="170"/>
    </row>
    <row r="186">
      <c r="A186" s="184" t="str">
        <f>'Alle Produkte - Gesamtsortiment'!A222</f>
        <v>P24</v>
      </c>
      <c r="B186" s="112" t="str">
        <f>'Alle Produkte - Gesamtsortiment'!C222</f>
        <v>Dinkel Cracker mit Sesam</v>
      </c>
      <c r="C186" s="162">
        <f>'Alle Produkte - Gesamtsortiment'!U222</f>
        <v>2.085875</v>
      </c>
      <c r="D186" s="187"/>
      <c r="E186" s="187">
        <v>5.0</v>
      </c>
      <c r="F186" s="173">
        <f t="shared" si="1"/>
        <v>5</v>
      </c>
      <c r="G186" s="174"/>
      <c r="H186" s="175"/>
      <c r="I186" s="175"/>
      <c r="J186" s="188"/>
      <c r="K186" s="175"/>
      <c r="L186" s="188"/>
      <c r="M186" s="175"/>
      <c r="N186" s="188"/>
      <c r="O186" s="175"/>
      <c r="P186" s="188"/>
      <c r="Q186" s="175"/>
      <c r="R186" s="188"/>
      <c r="S186" s="175"/>
      <c r="T186" s="188"/>
      <c r="U186" s="175"/>
      <c r="V186" s="188"/>
      <c r="W186" s="176"/>
      <c r="X186" s="188"/>
      <c r="Y186" s="188"/>
      <c r="Z186" s="188"/>
      <c r="AA186" s="170"/>
      <c r="AB186" s="170"/>
      <c r="AC186" s="170"/>
      <c r="AD186" s="170"/>
    </row>
    <row r="187">
      <c r="A187" s="184" t="str">
        <f>'Alle Produkte - Gesamtsortiment'!A223</f>
        <v>P25</v>
      </c>
      <c r="B187" s="62" t="str">
        <f>'Alle Produkte - Gesamtsortiment'!C223</f>
        <v>Mandorle Pralinate</v>
      </c>
      <c r="C187" s="162">
        <f>'Alle Produkte - Gesamtsortiment'!U223</f>
        <v>3.157</v>
      </c>
      <c r="D187" s="187"/>
      <c r="E187" s="187">
        <v>0.0</v>
      </c>
      <c r="F187" s="173">
        <f t="shared" si="1"/>
        <v>0</v>
      </c>
      <c r="G187" s="174"/>
      <c r="H187" s="175"/>
      <c r="I187" s="175"/>
      <c r="J187" s="188"/>
      <c r="K187" s="175"/>
      <c r="L187" s="188"/>
      <c r="M187" s="175"/>
      <c r="N187" s="188"/>
      <c r="O187" s="175"/>
      <c r="P187" s="188"/>
      <c r="Q187" s="175"/>
      <c r="R187" s="188"/>
      <c r="S187" s="175"/>
      <c r="T187" s="188"/>
      <c r="U187" s="175"/>
      <c r="V187" s="188"/>
      <c r="W187" s="176"/>
      <c r="X187" s="188"/>
      <c r="Y187" s="188"/>
      <c r="Z187" s="188"/>
      <c r="AA187" s="170"/>
      <c r="AB187" s="170"/>
      <c r="AC187" s="170"/>
      <c r="AD187" s="170"/>
    </row>
    <row r="188">
      <c r="A188" s="184" t="str">
        <f>'Alle Produkte - Gesamtsortiment'!A225</f>
        <v>Q10</v>
      </c>
      <c r="B188" s="112" t="str">
        <f>'Alle Produkte - Gesamtsortiment'!C225</f>
        <v>Dinkelruchmehl</v>
      </c>
      <c r="C188" s="162">
        <f>'Alle Produkte - Gesamtsortiment'!U225</f>
        <v>6.235075</v>
      </c>
      <c r="D188" s="187"/>
      <c r="E188" s="187">
        <v>0.0</v>
      </c>
      <c r="F188" s="173">
        <f t="shared" si="1"/>
        <v>0</v>
      </c>
      <c r="G188" s="174"/>
      <c r="H188" s="175"/>
      <c r="I188" s="175">
        <v>12.0</v>
      </c>
      <c r="J188" s="188"/>
      <c r="K188" s="175"/>
      <c r="L188" s="188"/>
      <c r="M188" s="175"/>
      <c r="N188" s="188"/>
      <c r="O188" s="175"/>
      <c r="P188" s="188"/>
      <c r="Q188" s="175"/>
      <c r="R188" s="188"/>
      <c r="S188" s="175"/>
      <c r="T188" s="188">
        <v>6.0</v>
      </c>
      <c r="U188" s="175"/>
      <c r="V188" s="188"/>
      <c r="W188" s="176">
        <f t="shared" ref="W188:W229" si="16">SUM(I188:U188)</f>
        <v>18</v>
      </c>
      <c r="X188" s="188">
        <v>1.0</v>
      </c>
      <c r="Y188" s="188">
        <v>0.0</v>
      </c>
      <c r="Z188" s="188">
        <v>6.0</v>
      </c>
      <c r="AA188" s="170"/>
      <c r="AB188" s="170"/>
      <c r="AC188" s="170"/>
      <c r="AD188" s="170"/>
    </row>
    <row r="189">
      <c r="A189" s="184" t="str">
        <f>'Alle Produkte - Gesamtsortiment'!A226</f>
        <v>Q11</v>
      </c>
      <c r="B189" s="112" t="str">
        <f>'Alle Produkte - Gesamtsortiment'!C226</f>
        <v>Haushaltmehl (Ruchmehl)</v>
      </c>
      <c r="C189" s="162">
        <f>'Alle Produkte - Gesamtsortiment'!U226</f>
        <v>4.3747</v>
      </c>
      <c r="D189" s="187"/>
      <c r="E189" s="187">
        <v>4.0</v>
      </c>
      <c r="F189" s="173">
        <f t="shared" si="1"/>
        <v>4</v>
      </c>
      <c r="G189" s="174"/>
      <c r="H189" s="175"/>
      <c r="I189" s="175">
        <v>6.0</v>
      </c>
      <c r="J189" s="188"/>
      <c r="K189" s="175"/>
      <c r="L189" s="188"/>
      <c r="M189" s="175"/>
      <c r="N189" s="188">
        <v>12.0</v>
      </c>
      <c r="O189" s="175"/>
      <c r="P189" s="188"/>
      <c r="Q189" s="175"/>
      <c r="R189" s="188"/>
      <c r="S189" s="175"/>
      <c r="T189" s="188"/>
      <c r="U189" s="175"/>
      <c r="V189" s="188"/>
      <c r="W189" s="176">
        <f t="shared" si="16"/>
        <v>18</v>
      </c>
      <c r="X189" s="188">
        <v>6.0</v>
      </c>
      <c r="Y189" s="188">
        <v>5.0</v>
      </c>
      <c r="Z189" s="188">
        <v>6.0</v>
      </c>
      <c r="AA189" s="170"/>
      <c r="AB189" s="170"/>
      <c r="AC189" s="170"/>
      <c r="AD189" s="170"/>
    </row>
    <row r="190">
      <c r="A190" s="184" t="str">
        <f>'Alle Produkte - Gesamtsortiment'!A227</f>
        <v>Q12</v>
      </c>
      <c r="B190" s="112" t="str">
        <f>'Alle Produkte - Gesamtsortiment'!C227</f>
        <v>Weissmehl</v>
      </c>
      <c r="C190" s="162">
        <f>'Alle Produkte - Gesamtsortiment'!U227</f>
        <v>4.318325</v>
      </c>
      <c r="D190" s="187"/>
      <c r="E190" s="187">
        <v>8.0</v>
      </c>
      <c r="F190" s="173">
        <f t="shared" si="1"/>
        <v>8</v>
      </c>
      <c r="G190" s="174"/>
      <c r="H190" s="175"/>
      <c r="I190" s="175">
        <v>12.0</v>
      </c>
      <c r="J190" s="188"/>
      <c r="K190" s="175"/>
      <c r="L190" s="188"/>
      <c r="M190" s="175"/>
      <c r="N190" s="188"/>
      <c r="O190" s="175"/>
      <c r="P190" s="188"/>
      <c r="Q190" s="175"/>
      <c r="R190" s="188">
        <v>6.0</v>
      </c>
      <c r="S190" s="175"/>
      <c r="T190" s="188">
        <v>12.0</v>
      </c>
      <c r="U190" s="175"/>
      <c r="V190" s="188"/>
      <c r="W190" s="176">
        <f t="shared" si="16"/>
        <v>30</v>
      </c>
      <c r="X190" s="188">
        <v>0.0</v>
      </c>
      <c r="Y190" s="188">
        <v>10.0</v>
      </c>
      <c r="Z190" s="188">
        <v>6.0</v>
      </c>
      <c r="AA190" s="170"/>
      <c r="AB190" s="170"/>
      <c r="AC190" s="170"/>
      <c r="AD190" s="170"/>
    </row>
    <row r="191">
      <c r="A191" s="184" t="str">
        <f>'Alle Produkte - Gesamtsortiment'!A228</f>
        <v>Q13</v>
      </c>
      <c r="B191" s="112" t="str">
        <f>'Alle Produkte - Gesamtsortiment'!C228</f>
        <v>Roggen-Vollkornmehl</v>
      </c>
      <c r="C191" s="162">
        <f>'Alle Produkte - Gesamtsortiment'!U228</f>
        <v>3.99135</v>
      </c>
      <c r="D191" s="187"/>
      <c r="E191" s="187">
        <v>0.0</v>
      </c>
      <c r="F191" s="173">
        <f t="shared" si="1"/>
        <v>0</v>
      </c>
      <c r="G191" s="174"/>
      <c r="H191" s="175"/>
      <c r="I191" s="175"/>
      <c r="J191" s="188"/>
      <c r="K191" s="175"/>
      <c r="L191" s="188"/>
      <c r="M191" s="175"/>
      <c r="N191" s="188"/>
      <c r="O191" s="175"/>
      <c r="P191" s="188"/>
      <c r="Q191" s="175"/>
      <c r="R191" s="188"/>
      <c r="S191" s="175"/>
      <c r="T191" s="188">
        <v>6.0</v>
      </c>
      <c r="U191" s="175"/>
      <c r="V191" s="188"/>
      <c r="W191" s="176">
        <f t="shared" si="16"/>
        <v>6</v>
      </c>
      <c r="X191" s="188">
        <v>0.0</v>
      </c>
      <c r="Y191" s="188">
        <v>0.0</v>
      </c>
      <c r="Z191" s="188">
        <v>6.0</v>
      </c>
      <c r="AA191" s="170"/>
      <c r="AB191" s="170"/>
      <c r="AC191" s="170"/>
      <c r="AD191" s="170"/>
    </row>
    <row r="192">
      <c r="A192" s="184" t="str">
        <f>'Alle Produkte - Gesamtsortiment'!A229</f>
        <v>Q14</v>
      </c>
      <c r="B192" s="112" t="str">
        <f>'Alle Produkte - Gesamtsortiment'!C229</f>
        <v>Vierkorn-Vollkornmehl</v>
      </c>
      <c r="C192" s="162">
        <f>'Alle Produkte - Gesamtsortiment'!U229</f>
        <v>4.75805</v>
      </c>
      <c r="D192" s="187"/>
      <c r="E192" s="187">
        <v>0.0</v>
      </c>
      <c r="F192" s="173">
        <f t="shared" si="1"/>
        <v>0</v>
      </c>
      <c r="G192" s="174"/>
      <c r="H192" s="175"/>
      <c r="I192" s="175"/>
      <c r="J192" s="188"/>
      <c r="K192" s="175"/>
      <c r="L192" s="188"/>
      <c r="M192" s="175"/>
      <c r="N192" s="188"/>
      <c r="O192" s="175"/>
      <c r="P192" s="188"/>
      <c r="Q192" s="175"/>
      <c r="R192" s="188"/>
      <c r="S192" s="175"/>
      <c r="T192" s="188">
        <v>6.0</v>
      </c>
      <c r="U192" s="175"/>
      <c r="V192" s="188"/>
      <c r="W192" s="176">
        <f t="shared" si="16"/>
        <v>6</v>
      </c>
      <c r="X192" s="188">
        <v>0.0</v>
      </c>
      <c r="Y192" s="188">
        <v>5.0</v>
      </c>
      <c r="Z192" s="188">
        <v>6.0</v>
      </c>
      <c r="AA192" s="170"/>
      <c r="AB192" s="170"/>
      <c r="AC192" s="170"/>
      <c r="AD192" s="170"/>
    </row>
    <row r="193">
      <c r="A193" s="184" t="str">
        <f>'Alle Produkte - Gesamtsortiment'!A230</f>
        <v>Q15</v>
      </c>
      <c r="B193" s="112" t="str">
        <f>'Alle Produkte - Gesamtsortiment'!C230</f>
        <v>Backhefe</v>
      </c>
      <c r="C193" s="162">
        <f>'Alle Produkte - Gesamtsortiment'!U230</f>
        <v>3.664375</v>
      </c>
      <c r="D193" s="187"/>
      <c r="E193" s="187">
        <v>1.0</v>
      </c>
      <c r="F193" s="173">
        <f t="shared" si="1"/>
        <v>1</v>
      </c>
      <c r="G193" s="174"/>
      <c r="H193" s="175"/>
      <c r="I193" s="175"/>
      <c r="J193" s="188"/>
      <c r="K193" s="175"/>
      <c r="L193" s="188"/>
      <c r="M193" s="175"/>
      <c r="N193" s="188"/>
      <c r="O193" s="175"/>
      <c r="P193" s="188"/>
      <c r="Q193" s="175">
        <v>17.0</v>
      </c>
      <c r="R193" s="188"/>
      <c r="S193" s="175"/>
      <c r="T193" s="188"/>
      <c r="U193" s="175"/>
      <c r="V193" s="188"/>
      <c r="W193" s="176">
        <f t="shared" si="16"/>
        <v>17</v>
      </c>
      <c r="X193" s="188">
        <v>3.0</v>
      </c>
      <c r="Y193" s="188">
        <v>2.0</v>
      </c>
      <c r="Z193" s="188">
        <v>6.0</v>
      </c>
      <c r="AA193" s="170"/>
      <c r="AB193" s="170"/>
      <c r="AC193" s="170"/>
      <c r="AD193" s="170"/>
    </row>
    <row r="194">
      <c r="A194" s="184" t="str">
        <f>'Alle Produkte - Gesamtsortiment'!A231</f>
        <v>Q20</v>
      </c>
      <c r="B194" s="112" t="str">
        <f>'Alle Produkte - Gesamtsortiment'!C231</f>
        <v>Zucker Rohrohr</v>
      </c>
      <c r="C194" s="162">
        <f>'Alle Produkte - Gesamtsortiment'!U231</f>
        <v>5.1865</v>
      </c>
      <c r="D194" s="187"/>
      <c r="E194" s="187">
        <v>9.0</v>
      </c>
      <c r="F194" s="173">
        <f t="shared" si="1"/>
        <v>9</v>
      </c>
      <c r="G194" s="174"/>
      <c r="H194" s="175"/>
      <c r="I194" s="175">
        <v>10.0</v>
      </c>
      <c r="J194" s="188"/>
      <c r="K194" s="175"/>
      <c r="L194" s="188"/>
      <c r="M194" s="175"/>
      <c r="N194" s="188"/>
      <c r="O194" s="175"/>
      <c r="P194" s="188"/>
      <c r="Q194" s="175"/>
      <c r="R194" s="188">
        <v>6.0</v>
      </c>
      <c r="S194" s="175"/>
      <c r="T194" s="188"/>
      <c r="U194" s="175"/>
      <c r="V194" s="188"/>
      <c r="W194" s="176">
        <f t="shared" si="16"/>
        <v>16</v>
      </c>
      <c r="X194" s="188">
        <v>9.0</v>
      </c>
      <c r="Y194" s="188">
        <v>9.0</v>
      </c>
      <c r="Z194" s="188">
        <v>2.0</v>
      </c>
      <c r="AA194" s="170"/>
      <c r="AB194" s="170"/>
      <c r="AC194" s="170"/>
      <c r="AD194" s="170"/>
    </row>
    <row r="195">
      <c r="A195" s="184" t="str">
        <f>'Alle Produkte - Gesamtsortiment'!A232</f>
        <v>Q21</v>
      </c>
      <c r="B195" s="112" t="str">
        <f>'Alle Produkte - Gesamtsortiment'!C232</f>
        <v>Zucker weiss</v>
      </c>
      <c r="C195" s="162">
        <f>'Alle Produkte - Gesamtsortiment'!U232</f>
        <v>3.326125</v>
      </c>
      <c r="D195" s="187"/>
      <c r="E195" s="187">
        <v>7.0</v>
      </c>
      <c r="F195" s="173">
        <f t="shared" si="1"/>
        <v>7</v>
      </c>
      <c r="G195" s="189"/>
      <c r="H195" s="190"/>
      <c r="I195" s="190">
        <v>10.0</v>
      </c>
      <c r="J195" s="188"/>
      <c r="K195" s="190"/>
      <c r="L195" s="188"/>
      <c r="M195" s="190"/>
      <c r="N195" s="188"/>
      <c r="O195" s="190"/>
      <c r="P195" s="188"/>
      <c r="Q195" s="190"/>
      <c r="R195" s="188"/>
      <c r="S195" s="190"/>
      <c r="T195" s="188"/>
      <c r="U195" s="190"/>
      <c r="V195" s="188"/>
      <c r="W195" s="176">
        <f t="shared" si="16"/>
        <v>10</v>
      </c>
      <c r="X195" s="188">
        <v>7.0</v>
      </c>
      <c r="Y195" s="188">
        <v>7.0</v>
      </c>
      <c r="Z195" s="188">
        <v>2.0</v>
      </c>
      <c r="AA195" s="170"/>
      <c r="AB195" s="170"/>
      <c r="AC195" s="170"/>
      <c r="AD195" s="170"/>
    </row>
    <row r="196">
      <c r="A196" s="184" t="str">
        <f>'Alle Produkte - Gesamtsortiment'!A233</f>
        <v>Q22</v>
      </c>
      <c r="B196" s="112" t="str">
        <f>'Alle Produkte - Gesamtsortiment'!C233</f>
        <v>Ahornsirup</v>
      </c>
      <c r="C196" s="162">
        <f>'Alle Produkte - Gesamtsortiment'!U233</f>
        <v>7.86995</v>
      </c>
      <c r="D196" s="187"/>
      <c r="E196" s="187">
        <v>7.0</v>
      </c>
      <c r="F196" s="173">
        <f t="shared" si="1"/>
        <v>7</v>
      </c>
      <c r="G196" s="189"/>
      <c r="H196" s="190"/>
      <c r="I196" s="190">
        <v>6.0</v>
      </c>
      <c r="J196" s="188"/>
      <c r="K196" s="190"/>
      <c r="L196" s="188"/>
      <c r="M196" s="190"/>
      <c r="N196" s="188"/>
      <c r="O196" s="190"/>
      <c r="P196" s="188"/>
      <c r="Q196" s="190"/>
      <c r="R196" s="188"/>
      <c r="S196" s="190"/>
      <c r="T196" s="188">
        <v>2.0</v>
      </c>
      <c r="U196" s="190"/>
      <c r="V196" s="188"/>
      <c r="W196" s="176">
        <f t="shared" si="16"/>
        <v>8</v>
      </c>
      <c r="X196" s="188">
        <v>2.0</v>
      </c>
      <c r="Y196" s="188">
        <v>7.0</v>
      </c>
      <c r="Z196" s="188">
        <v>2.0</v>
      </c>
      <c r="AA196" s="170"/>
      <c r="AB196" s="170"/>
      <c r="AC196" s="170"/>
      <c r="AD196" s="170"/>
    </row>
    <row r="197">
      <c r="A197" s="161" t="str">
        <f>'Alle Produkte - Gesamtsortiment'!A234</f>
        <v>Q30</v>
      </c>
      <c r="B197" s="112" t="str">
        <f>'Alle Produkte - Gesamtsortiment'!C234</f>
        <v>Reis Drink Vollreis</v>
      </c>
      <c r="C197" s="162">
        <f>'Alle Produkte - Gesamtsortiment'!U234</f>
        <v>2.446675</v>
      </c>
      <c r="D197" s="187"/>
      <c r="E197" s="187">
        <v>0.0</v>
      </c>
      <c r="F197" s="173">
        <f t="shared" si="1"/>
        <v>0</v>
      </c>
      <c r="G197" s="174"/>
      <c r="H197" s="175"/>
      <c r="I197" s="175">
        <v>12.0</v>
      </c>
      <c r="J197" s="188"/>
      <c r="K197" s="175"/>
      <c r="L197" s="188"/>
      <c r="M197" s="175"/>
      <c r="N197" s="188"/>
      <c r="O197" s="175"/>
      <c r="P197" s="188"/>
      <c r="Q197" s="175"/>
      <c r="R197" s="188"/>
      <c r="S197" s="175"/>
      <c r="T197" s="188">
        <v>12.0</v>
      </c>
      <c r="U197" s="175"/>
      <c r="V197" s="188"/>
      <c r="W197" s="176">
        <f t="shared" si="16"/>
        <v>24</v>
      </c>
      <c r="X197" s="188">
        <v>0.0</v>
      </c>
      <c r="Y197" s="188">
        <v>0.0</v>
      </c>
      <c r="Z197" s="188">
        <v>6.0</v>
      </c>
      <c r="AA197" s="170"/>
      <c r="AB197" s="170"/>
      <c r="AC197" s="170"/>
      <c r="AD197" s="170"/>
    </row>
    <row r="198">
      <c r="A198" s="184" t="str">
        <f>'Alle Produkte - Gesamtsortiment'!A235</f>
        <v>Q31</v>
      </c>
      <c r="B198" s="112" t="str">
        <f>'Alle Produkte - Gesamtsortiment'!C235</f>
        <v>Soja Drink Mandeln</v>
      </c>
      <c r="C198" s="162">
        <f>'Alle Produkte - Gesamtsortiment'!U235</f>
        <v>2.604525</v>
      </c>
      <c r="D198" s="187"/>
      <c r="E198" s="191" t="s">
        <v>1690</v>
      </c>
      <c r="F198" s="173">
        <f t="shared" si="1"/>
        <v>-3</v>
      </c>
      <c r="G198" s="174"/>
      <c r="H198" s="175"/>
      <c r="I198" s="175">
        <v>12.0</v>
      </c>
      <c r="J198" s="188"/>
      <c r="K198" s="175"/>
      <c r="L198" s="188"/>
      <c r="M198" s="175"/>
      <c r="N198" s="188"/>
      <c r="O198" s="175"/>
      <c r="P198" s="188"/>
      <c r="Q198" s="175"/>
      <c r="R198" s="188">
        <v>12.0</v>
      </c>
      <c r="S198" s="175"/>
      <c r="T198" s="188"/>
      <c r="U198" s="175"/>
      <c r="V198" s="188"/>
      <c r="W198" s="176">
        <f t="shared" si="16"/>
        <v>24</v>
      </c>
      <c r="X198" s="188">
        <v>6.0</v>
      </c>
      <c r="Y198" s="188">
        <v>1.0</v>
      </c>
      <c r="Z198" s="188">
        <v>6.0</v>
      </c>
      <c r="AA198" s="170"/>
      <c r="AB198" s="170"/>
      <c r="AC198" s="170"/>
      <c r="AD198" s="170"/>
    </row>
    <row r="199">
      <c r="A199" s="184" t="str">
        <f>'Alle Produkte - Gesamtsortiment'!A236</f>
        <v>Q32</v>
      </c>
      <c r="B199" s="112" t="str">
        <f>'Alle Produkte - Gesamtsortiment'!C236</f>
        <v>Hafer Drink</v>
      </c>
      <c r="C199" s="162">
        <f>'Alle Produkte - Gesamtsortiment'!U236</f>
        <v>2.446675</v>
      </c>
      <c r="D199" s="187"/>
      <c r="E199" s="187">
        <v>23.0</v>
      </c>
      <c r="F199" s="173">
        <f t="shared" si="1"/>
        <v>23</v>
      </c>
      <c r="G199" s="174"/>
      <c r="H199" s="175"/>
      <c r="I199" s="175">
        <v>12.0</v>
      </c>
      <c r="J199" s="188"/>
      <c r="K199" s="175"/>
      <c r="L199" s="188">
        <v>12.0</v>
      </c>
      <c r="M199" s="175"/>
      <c r="N199" s="188">
        <v>12.0</v>
      </c>
      <c r="O199" s="175"/>
      <c r="P199" s="188">
        <v>12.0</v>
      </c>
      <c r="Q199" s="175"/>
      <c r="R199" s="188">
        <v>12.0</v>
      </c>
      <c r="S199" s="175"/>
      <c r="T199" s="188">
        <v>24.0</v>
      </c>
      <c r="U199" s="175"/>
      <c r="V199" s="188"/>
      <c r="W199" s="176">
        <f t="shared" si="16"/>
        <v>84</v>
      </c>
      <c r="X199" s="188">
        <v>9.0</v>
      </c>
      <c r="Y199" s="188">
        <v>25.0</v>
      </c>
      <c r="Z199" s="188">
        <v>12.0</v>
      </c>
      <c r="AA199" s="170"/>
      <c r="AB199" s="170"/>
      <c r="AC199" s="170"/>
      <c r="AD199" s="170"/>
    </row>
    <row r="200">
      <c r="A200" s="184" t="str">
        <f>'Alle Produkte - Gesamtsortiment'!A237</f>
        <v>Q33</v>
      </c>
      <c r="B200" s="112" t="str">
        <f>'Alle Produkte - Gesamtsortiment'!C237</f>
        <v>UHT Milch</v>
      </c>
      <c r="C200" s="162">
        <f>'Alle Produkte - Gesamtsortiment'!U237</f>
        <v>2.0295</v>
      </c>
      <c r="D200" s="187"/>
      <c r="E200" s="187">
        <v>7.0</v>
      </c>
      <c r="F200" s="173">
        <f t="shared" si="1"/>
        <v>7</v>
      </c>
      <c r="G200" s="174"/>
      <c r="H200" s="175"/>
      <c r="I200" s="175">
        <v>6.0</v>
      </c>
      <c r="J200" s="188"/>
      <c r="K200" s="175"/>
      <c r="L200" s="188"/>
      <c r="M200" s="175"/>
      <c r="N200" s="188"/>
      <c r="O200" s="175"/>
      <c r="P200" s="188"/>
      <c r="Q200" s="175"/>
      <c r="R200" s="188"/>
      <c r="S200" s="175"/>
      <c r="T200" s="188">
        <v>12.0</v>
      </c>
      <c r="U200" s="175"/>
      <c r="V200" s="188"/>
      <c r="W200" s="176">
        <f t="shared" si="16"/>
        <v>18</v>
      </c>
      <c r="X200" s="188">
        <v>11.0</v>
      </c>
      <c r="Y200" s="188">
        <v>7.0</v>
      </c>
      <c r="Z200" s="188">
        <v>6.0</v>
      </c>
      <c r="AA200" s="170"/>
      <c r="AB200" s="170"/>
      <c r="AC200" s="170"/>
      <c r="AD200" s="170"/>
    </row>
    <row r="201">
      <c r="A201" s="184" t="str">
        <f>'Alle Produkte - Gesamtsortiment'!A238</f>
        <v>Q40</v>
      </c>
      <c r="B201" s="112" t="str">
        <f>'Alle Produkte - Gesamtsortiment'!C238</f>
        <v>Süssmost</v>
      </c>
      <c r="C201" s="162">
        <f>'Alle Produkte - Gesamtsortiment'!U238</f>
        <v>3.262375</v>
      </c>
      <c r="D201" s="187"/>
      <c r="E201" s="187">
        <v>7.0</v>
      </c>
      <c r="F201" s="173">
        <f t="shared" si="1"/>
        <v>7</v>
      </c>
      <c r="G201" s="174"/>
      <c r="H201" s="175"/>
      <c r="I201" s="175">
        <v>6.0</v>
      </c>
      <c r="J201" s="188"/>
      <c r="K201" s="175"/>
      <c r="L201" s="188">
        <v>12.0</v>
      </c>
      <c r="M201" s="175"/>
      <c r="N201" s="188"/>
      <c r="O201" s="175"/>
      <c r="P201" s="188">
        <v>12.0</v>
      </c>
      <c r="Q201" s="175"/>
      <c r="R201" s="188"/>
      <c r="S201" s="175"/>
      <c r="T201" s="188">
        <v>12.0</v>
      </c>
      <c r="U201" s="175"/>
      <c r="V201" s="188"/>
      <c r="W201" s="176">
        <f t="shared" si="16"/>
        <v>42</v>
      </c>
      <c r="X201" s="188">
        <v>13.0</v>
      </c>
      <c r="Y201" s="188">
        <v>9.0</v>
      </c>
      <c r="Z201" s="188">
        <v>6.0</v>
      </c>
      <c r="AA201" s="170"/>
      <c r="AB201" s="170"/>
      <c r="AC201" s="170"/>
      <c r="AD201" s="170"/>
    </row>
    <row r="202">
      <c r="A202" s="184" t="str">
        <f>'Alle Produkte - Gesamtsortiment'!A239</f>
        <v>Q41</v>
      </c>
      <c r="B202" s="112" t="str">
        <f>'Alle Produkte - Gesamtsortiment'!C239</f>
        <v>Orangensaft Solas</v>
      </c>
      <c r="C202" s="162">
        <f>'Alle Produkte - Gesamtsortiment'!U239</f>
        <v>3.100625</v>
      </c>
      <c r="D202" s="187"/>
      <c r="E202" s="187">
        <v>5.0</v>
      </c>
      <c r="F202" s="173">
        <f t="shared" si="1"/>
        <v>5</v>
      </c>
      <c r="G202" s="174"/>
      <c r="H202" s="175"/>
      <c r="I202" s="175">
        <v>6.0</v>
      </c>
      <c r="J202" s="188">
        <v>6.0</v>
      </c>
      <c r="K202" s="175"/>
      <c r="L202" s="188">
        <v>6.0</v>
      </c>
      <c r="M202" s="175"/>
      <c r="N202" s="188"/>
      <c r="O202" s="175"/>
      <c r="P202" s="188"/>
      <c r="Q202" s="175"/>
      <c r="R202" s="188">
        <v>12.0</v>
      </c>
      <c r="S202" s="175"/>
      <c r="T202" s="188"/>
      <c r="U202" s="175"/>
      <c r="V202" s="188"/>
      <c r="W202" s="176">
        <f t="shared" si="16"/>
        <v>30</v>
      </c>
      <c r="X202" s="188">
        <v>13.0</v>
      </c>
      <c r="Y202" s="188">
        <v>9.0</v>
      </c>
      <c r="Z202" s="188">
        <v>6.0</v>
      </c>
      <c r="AA202" s="170"/>
      <c r="AB202" s="170"/>
      <c r="AC202" s="170"/>
      <c r="AD202" s="170"/>
    </row>
    <row r="203">
      <c r="A203" s="184" t="str">
        <f>'Alle Produkte - Gesamtsortiment'!A240</f>
        <v>Q42</v>
      </c>
      <c r="B203" s="162" t="str">
        <f>'Alle Produkte - Gesamtsortiment'!C240</f>
        <v>Sirup Himbeere</v>
      </c>
      <c r="C203" s="162">
        <f>'Alle Produkte - Gesamtsortiment'!U240</f>
        <v>9.40335</v>
      </c>
      <c r="D203" s="187"/>
      <c r="E203" s="187">
        <v>34.0</v>
      </c>
      <c r="F203" s="173">
        <f t="shared" si="1"/>
        <v>34</v>
      </c>
      <c r="G203" s="174"/>
      <c r="H203" s="175"/>
      <c r="I203" s="175">
        <v>6.0</v>
      </c>
      <c r="J203" s="188"/>
      <c r="K203" s="175"/>
      <c r="L203" s="188"/>
      <c r="M203" s="175"/>
      <c r="N203" s="188"/>
      <c r="O203" s="175"/>
      <c r="P203" s="188"/>
      <c r="Q203" s="175"/>
      <c r="R203" s="188"/>
      <c r="S203" s="175"/>
      <c r="T203" s="188"/>
      <c r="U203" s="175"/>
      <c r="V203" s="188"/>
      <c r="W203" s="176">
        <f t="shared" si="16"/>
        <v>6</v>
      </c>
      <c r="X203" s="188">
        <v>1.0</v>
      </c>
      <c r="Y203" s="188">
        <v>34.0</v>
      </c>
      <c r="Z203" s="188">
        <v>2.0</v>
      </c>
      <c r="AA203" s="170"/>
      <c r="AB203" s="170"/>
      <c r="AC203" s="170"/>
      <c r="AD203" s="170"/>
    </row>
    <row r="204">
      <c r="A204" s="184" t="str">
        <f>'Alle Produkte - Gesamtsortiment'!A241</f>
        <v>Q43</v>
      </c>
      <c r="B204" s="162" t="str">
        <f>'Alle Produkte - Gesamtsortiment'!C241</f>
        <v>Sirup Holunderblüten</v>
      </c>
      <c r="C204" s="162">
        <f>'Alle Produkte - Gesamtsortiment'!U241</f>
        <v>9.40335</v>
      </c>
      <c r="D204" s="187"/>
      <c r="E204" s="187">
        <v>9.0</v>
      </c>
      <c r="F204" s="173">
        <f t="shared" si="1"/>
        <v>9</v>
      </c>
      <c r="G204" s="174"/>
      <c r="H204" s="175"/>
      <c r="I204" s="175">
        <v>6.0</v>
      </c>
      <c r="J204" s="188"/>
      <c r="K204" s="175"/>
      <c r="L204" s="188"/>
      <c r="M204" s="175"/>
      <c r="N204" s="188"/>
      <c r="O204" s="175"/>
      <c r="P204" s="188"/>
      <c r="Q204" s="175"/>
      <c r="R204" s="188"/>
      <c r="S204" s="175"/>
      <c r="T204" s="188"/>
      <c r="U204" s="175"/>
      <c r="V204" s="188"/>
      <c r="W204" s="176">
        <f t="shared" si="16"/>
        <v>6</v>
      </c>
      <c r="X204" s="188">
        <v>3.0</v>
      </c>
      <c r="Y204" s="188">
        <v>9.0</v>
      </c>
      <c r="Z204" s="188">
        <v>2.0</v>
      </c>
      <c r="AA204" s="170"/>
      <c r="AB204" s="170"/>
      <c r="AC204" s="170"/>
      <c r="AD204" s="170"/>
    </row>
    <row r="205">
      <c r="A205" s="184" t="str">
        <f>'Alle Produkte - Gesamtsortiment'!A243</f>
        <v>R10</v>
      </c>
      <c r="B205" s="112" t="str">
        <f>'Alle Produkte - Gesamtsortiment'!C243</f>
        <v>Salami aus der Toscana</v>
      </c>
      <c r="C205" s="162">
        <f>'Alle Produkte - Gesamtsortiment'!U243</f>
        <v>8.963625</v>
      </c>
      <c r="D205" s="187"/>
      <c r="E205" s="187">
        <v>0.0</v>
      </c>
      <c r="F205" s="173">
        <f t="shared" si="1"/>
        <v>0</v>
      </c>
      <c r="G205" s="174"/>
      <c r="H205" s="175"/>
      <c r="I205" s="175">
        <v>7.0</v>
      </c>
      <c r="J205" s="188"/>
      <c r="K205" s="175"/>
      <c r="L205" s="188"/>
      <c r="M205" s="175"/>
      <c r="N205" s="188"/>
      <c r="O205" s="175"/>
      <c r="P205" s="188"/>
      <c r="Q205" s="175"/>
      <c r="R205" s="188">
        <v>6.0</v>
      </c>
      <c r="S205" s="175"/>
      <c r="T205" s="188"/>
      <c r="U205" s="175"/>
      <c r="V205" s="188"/>
      <c r="W205" s="176">
        <f t="shared" si="16"/>
        <v>13</v>
      </c>
      <c r="X205" s="188">
        <v>3.0</v>
      </c>
      <c r="Y205" s="188">
        <v>0.0</v>
      </c>
      <c r="Z205" s="188">
        <v>2.0</v>
      </c>
      <c r="AA205" s="170"/>
      <c r="AB205" s="170"/>
      <c r="AC205" s="170"/>
      <c r="AD205" s="170"/>
    </row>
    <row r="206">
      <c r="A206" s="184" t="str">
        <f>'Alle Produkte - Gesamtsortiment'!A244</f>
        <v>R11</v>
      </c>
      <c r="B206" s="112" t="str">
        <f>'Alle Produkte - Gesamtsortiment'!C244</f>
        <v>Mikas Stadtjaegerli</v>
      </c>
      <c r="C206" s="162">
        <f>'Alle Produkte - Gesamtsortiment'!U244</f>
        <v>3.664375</v>
      </c>
      <c r="D206" s="187"/>
      <c r="E206" s="187">
        <v>5.0</v>
      </c>
      <c r="F206" s="173">
        <f t="shared" si="1"/>
        <v>5</v>
      </c>
      <c r="G206" s="174"/>
      <c r="H206" s="175"/>
      <c r="I206" s="175">
        <v>10.0</v>
      </c>
      <c r="J206" s="188"/>
      <c r="K206" s="175"/>
      <c r="L206" s="188"/>
      <c r="M206" s="175">
        <v>10.0</v>
      </c>
      <c r="N206" s="188"/>
      <c r="O206" s="175"/>
      <c r="P206" s="188"/>
      <c r="Q206" s="175"/>
      <c r="R206" s="188">
        <v>10.0</v>
      </c>
      <c r="S206" s="175"/>
      <c r="T206" s="188">
        <v>10.0</v>
      </c>
      <c r="U206" s="175"/>
      <c r="V206" s="188"/>
      <c r="W206" s="176">
        <f t="shared" si="16"/>
        <v>40</v>
      </c>
      <c r="X206" s="188">
        <v>10.0</v>
      </c>
      <c r="Y206" s="188">
        <v>6.0</v>
      </c>
      <c r="Z206" s="188">
        <v>6.0</v>
      </c>
      <c r="AA206" s="170"/>
      <c r="AB206" s="170"/>
      <c r="AC206" s="170"/>
      <c r="AD206" s="170"/>
    </row>
    <row r="207">
      <c r="A207" s="184" t="str">
        <f>'Alle Produkte - Gesamtsortiment'!A245</f>
        <v>R12</v>
      </c>
      <c r="B207" s="112" t="str">
        <f>'Alle Produkte - Gesamtsortiment'!C245</f>
        <v>Mikas Stadtjaeger</v>
      </c>
      <c r="C207" s="162">
        <f>'Alle Produkte - Gesamtsortiment'!U245</f>
        <v>6.65225</v>
      </c>
      <c r="D207" s="187"/>
      <c r="E207" s="187">
        <v>5.0</v>
      </c>
      <c r="F207" s="173">
        <f t="shared" si="1"/>
        <v>5</v>
      </c>
      <c r="G207" s="174"/>
      <c r="H207" s="175"/>
      <c r="I207" s="175">
        <v>10.0</v>
      </c>
      <c r="J207" s="188"/>
      <c r="K207" s="175"/>
      <c r="L207" s="188"/>
      <c r="M207" s="175"/>
      <c r="N207" s="188"/>
      <c r="O207" s="175"/>
      <c r="P207" s="188"/>
      <c r="Q207" s="175"/>
      <c r="R207" s="188">
        <v>10.0</v>
      </c>
      <c r="S207" s="175"/>
      <c r="T207" s="188"/>
      <c r="U207" s="175"/>
      <c r="V207" s="188"/>
      <c r="W207" s="176">
        <f t="shared" si="16"/>
        <v>20</v>
      </c>
      <c r="X207" s="188">
        <v>7.0</v>
      </c>
      <c r="Y207" s="188">
        <v>5.0</v>
      </c>
      <c r="Z207" s="188">
        <v>6.0</v>
      </c>
      <c r="AA207" s="170"/>
      <c r="AB207" s="170"/>
      <c r="AC207" s="170"/>
      <c r="AD207" s="170"/>
    </row>
    <row r="208">
      <c r="A208" s="184" t="str">
        <f>'Alle Produkte - Gesamtsortiment'!A246</f>
        <v>R13</v>
      </c>
      <c r="B208" s="112" t="str">
        <f>'Alle Produkte - Gesamtsortiment'!C246</f>
        <v>Ruchmehl 5kg - delist</v>
      </c>
      <c r="C208" s="162">
        <f>'Alle Produkte - Gesamtsortiment'!U246</f>
        <v>19.05475</v>
      </c>
      <c r="D208" s="187"/>
      <c r="E208" s="187">
        <v>1.0</v>
      </c>
      <c r="F208" s="173">
        <f t="shared" si="1"/>
        <v>1</v>
      </c>
      <c r="G208" s="174"/>
      <c r="H208" s="175"/>
      <c r="I208" s="175"/>
      <c r="J208" s="188"/>
      <c r="K208" s="175"/>
      <c r="L208" s="188"/>
      <c r="M208" s="175"/>
      <c r="N208" s="188"/>
      <c r="O208" s="175"/>
      <c r="P208" s="188"/>
      <c r="Q208" s="175"/>
      <c r="R208" s="188"/>
      <c r="S208" s="175"/>
      <c r="T208" s="188"/>
      <c r="U208" s="175">
        <v>2.0</v>
      </c>
      <c r="V208" s="188"/>
      <c r="W208" s="176">
        <f t="shared" si="16"/>
        <v>2</v>
      </c>
      <c r="X208" s="188"/>
      <c r="Y208" s="188"/>
      <c r="Z208" s="188"/>
      <c r="AA208" s="170"/>
      <c r="AB208" s="170"/>
      <c r="AC208" s="170"/>
      <c r="AD208" s="170"/>
    </row>
    <row r="209">
      <c r="A209" s="184" t="str">
        <f>'Alle Produkte - Gesamtsortiment'!A252</f>
        <v>S20</v>
      </c>
      <c r="B209" s="192" t="str">
        <f>'Alle Produkte - Gesamtsortiment'!C252</f>
        <v>Quetschmus </v>
      </c>
      <c r="C209" s="162">
        <f>'Alle Produkte - Gesamtsortiment'!U252</f>
        <v>1.6236</v>
      </c>
      <c r="D209" s="187"/>
      <c r="E209" s="187">
        <v>8.0</v>
      </c>
      <c r="F209" s="173">
        <f t="shared" si="1"/>
        <v>8</v>
      </c>
      <c r="G209" s="174"/>
      <c r="H209" s="175"/>
      <c r="I209" s="175"/>
      <c r="J209" s="188"/>
      <c r="K209" s="175"/>
      <c r="L209" s="188"/>
      <c r="M209" s="175"/>
      <c r="N209" s="188">
        <v>12.0</v>
      </c>
      <c r="O209" s="175"/>
      <c r="P209" s="188"/>
      <c r="Q209" s="175">
        <v>12.0</v>
      </c>
      <c r="R209" s="188"/>
      <c r="S209" s="175"/>
      <c r="T209" s="188">
        <v>12.0</v>
      </c>
      <c r="U209" s="175"/>
      <c r="V209" s="188"/>
      <c r="W209" s="176">
        <f t="shared" si="16"/>
        <v>36</v>
      </c>
      <c r="X209" s="188">
        <v>0.0</v>
      </c>
      <c r="Y209" s="188">
        <v>12.0</v>
      </c>
      <c r="Z209" s="188">
        <v>6.0</v>
      </c>
      <c r="AA209" s="170"/>
      <c r="AB209" s="170"/>
      <c r="AC209" s="170"/>
      <c r="AD209" s="170"/>
    </row>
    <row r="210">
      <c r="A210" s="65" t="str">
        <f t="shared" ref="A210:C210" si="17">#REF!</f>
        <v>#REF!</v>
      </c>
      <c r="B210" s="112" t="str">
        <f t="shared" si="17"/>
        <v>#REF!</v>
      </c>
      <c r="C210" s="112" t="str">
        <f t="shared" si="17"/>
        <v>#REF!</v>
      </c>
      <c r="D210" s="187"/>
      <c r="E210" s="187">
        <v>8.0</v>
      </c>
      <c r="F210" s="173">
        <f t="shared" si="1"/>
        <v>8</v>
      </c>
      <c r="G210" s="174"/>
      <c r="H210" s="175"/>
      <c r="I210" s="175"/>
      <c r="J210" s="188"/>
      <c r="K210" s="175"/>
      <c r="L210" s="188"/>
      <c r="M210" s="175"/>
      <c r="N210" s="188">
        <v>12.0</v>
      </c>
      <c r="O210" s="175"/>
      <c r="P210" s="188"/>
      <c r="Q210" s="175">
        <v>12.0</v>
      </c>
      <c r="R210" s="188"/>
      <c r="S210" s="175"/>
      <c r="T210" s="188">
        <v>12.0</v>
      </c>
      <c r="U210" s="175"/>
      <c r="V210" s="188"/>
      <c r="W210" s="176">
        <f t="shared" si="16"/>
        <v>36</v>
      </c>
      <c r="X210" s="188">
        <v>0.0</v>
      </c>
      <c r="Y210" s="188">
        <v>12.0</v>
      </c>
      <c r="Z210" s="188">
        <v>6.0</v>
      </c>
      <c r="AA210" s="170"/>
      <c r="AB210" s="170"/>
      <c r="AC210" s="170"/>
      <c r="AD210" s="170"/>
    </row>
    <row r="211">
      <c r="A211" s="161" t="str">
        <f>'Alle Produkte - Gesamtsortiment'!A253</f>
        <v>S24</v>
      </c>
      <c r="B211" s="112" t="str">
        <f>'Alle Produkte - Gesamtsortiment'!C253</f>
        <v>Folgemilch 2</v>
      </c>
      <c r="C211" s="162">
        <f>'Alle Produkte - Gesamtsortiment'!U253</f>
        <v>13.981</v>
      </c>
      <c r="D211" s="187"/>
      <c r="E211" s="187">
        <v>3.0</v>
      </c>
      <c r="F211" s="173">
        <f t="shared" si="1"/>
        <v>3</v>
      </c>
      <c r="G211" s="174"/>
      <c r="H211" s="175"/>
      <c r="I211" s="175"/>
      <c r="J211" s="188"/>
      <c r="K211" s="175"/>
      <c r="L211" s="188"/>
      <c r="M211" s="175"/>
      <c r="N211" s="188">
        <v>3.0</v>
      </c>
      <c r="O211" s="175"/>
      <c r="P211" s="188"/>
      <c r="Q211" s="175"/>
      <c r="R211" s="188">
        <v>3.0</v>
      </c>
      <c r="S211" s="175"/>
      <c r="T211" s="188"/>
      <c r="U211" s="175"/>
      <c r="V211" s="188"/>
      <c r="W211" s="176">
        <f t="shared" si="16"/>
        <v>6</v>
      </c>
      <c r="X211" s="188">
        <v>3.0</v>
      </c>
      <c r="Y211" s="188">
        <v>3.0</v>
      </c>
      <c r="Z211" s="188">
        <v>2.0</v>
      </c>
      <c r="AA211" s="170"/>
      <c r="AB211" s="170"/>
      <c r="AC211" s="170"/>
      <c r="AD211" s="170"/>
    </row>
    <row r="212">
      <c r="A212" s="184" t="str">
        <f>'Alle Produkte - Gesamtsortiment'!A254</f>
        <v>W70</v>
      </c>
      <c r="B212" s="192" t="str">
        <f>'Alle Produkte - Gesamtsortiment'!C254</f>
        <v>Haushaltpapier</v>
      </c>
      <c r="C212" s="162">
        <f>'Alle Produkte - Gesamtsortiment'!U254</f>
        <v>4.14645</v>
      </c>
      <c r="D212" s="187"/>
      <c r="E212" s="187">
        <v>7.0</v>
      </c>
      <c r="F212" s="173">
        <f t="shared" si="1"/>
        <v>7</v>
      </c>
      <c r="G212" s="193"/>
      <c r="H212" s="194"/>
      <c r="I212" s="194">
        <v>8.0</v>
      </c>
      <c r="J212" s="188"/>
      <c r="K212" s="175"/>
      <c r="L212" s="188"/>
      <c r="M212" s="175"/>
      <c r="N212" s="188"/>
      <c r="O212" s="175"/>
      <c r="P212" s="188"/>
      <c r="Q212" s="175"/>
      <c r="R212" s="188"/>
      <c r="S212" s="175"/>
      <c r="T212" s="188">
        <v>8.0</v>
      </c>
      <c r="U212" s="175"/>
      <c r="V212" s="188"/>
      <c r="W212" s="176">
        <f t="shared" si="16"/>
        <v>16</v>
      </c>
      <c r="X212" s="188">
        <v>0.0</v>
      </c>
      <c r="Y212" s="188">
        <v>8.0</v>
      </c>
      <c r="Z212" s="188">
        <v>6.0</v>
      </c>
      <c r="AA212" s="170"/>
      <c r="AB212" s="170"/>
      <c r="AC212" s="170"/>
      <c r="AD212" s="170"/>
    </row>
    <row r="213">
      <c r="A213" s="184" t="str">
        <f>'Alle Produkte - Gesamtsortiment'!A255</f>
        <v>W71</v>
      </c>
      <c r="B213" s="112" t="str">
        <f>'Alle Produkte - Gesamtsortiment'!C255</f>
        <v>Toilettenpapier</v>
      </c>
      <c r="C213" s="162">
        <f>'Alle Produkte - Gesamtsortiment'!U255</f>
        <v>6.065664</v>
      </c>
      <c r="D213" s="187"/>
      <c r="E213" s="187">
        <v>2.0</v>
      </c>
      <c r="F213" s="173">
        <f t="shared" si="1"/>
        <v>2</v>
      </c>
      <c r="G213" s="174"/>
      <c r="H213" s="175"/>
      <c r="I213" s="175">
        <v>6.0</v>
      </c>
      <c r="J213" s="188"/>
      <c r="K213" s="175"/>
      <c r="L213" s="188"/>
      <c r="M213" s="175"/>
      <c r="N213" s="188"/>
      <c r="O213" s="175"/>
      <c r="P213" s="188"/>
      <c r="Q213" s="175"/>
      <c r="R213" s="188">
        <v>6.0</v>
      </c>
      <c r="S213" s="175"/>
      <c r="T213" s="188">
        <v>12.0</v>
      </c>
      <c r="U213" s="175"/>
      <c r="V213" s="188"/>
      <c r="W213" s="176">
        <f t="shared" si="16"/>
        <v>24</v>
      </c>
      <c r="X213" s="188">
        <v>0.0</v>
      </c>
      <c r="Y213" s="188">
        <v>2.0</v>
      </c>
      <c r="Z213" s="188">
        <v>6.0</v>
      </c>
      <c r="AA213" s="170"/>
      <c r="AB213" s="170"/>
      <c r="AC213" s="170"/>
      <c r="AD213" s="170"/>
    </row>
    <row r="214">
      <c r="A214" s="184" t="str">
        <f>'Alle Produkte - Gesamtsortiment'!A256</f>
        <v>W80</v>
      </c>
      <c r="B214" s="112" t="str">
        <f>'Alle Produkte - Gesamtsortiment'!C256</f>
        <v>Papiertaschentücher</v>
      </c>
      <c r="C214" s="162">
        <f>'Alle Produkte - Gesamtsortiment'!U256</f>
        <v>2.535258</v>
      </c>
      <c r="D214" s="187"/>
      <c r="E214" s="187">
        <v>18.0</v>
      </c>
      <c r="F214" s="173">
        <f t="shared" si="1"/>
        <v>18</v>
      </c>
      <c r="G214" s="174"/>
      <c r="H214" s="175"/>
      <c r="I214" s="175">
        <v>15.0</v>
      </c>
      <c r="J214" s="188"/>
      <c r="K214" s="175"/>
      <c r="L214" s="188"/>
      <c r="M214" s="175"/>
      <c r="N214" s="188"/>
      <c r="O214" s="175"/>
      <c r="P214" s="188"/>
      <c r="Q214" s="175"/>
      <c r="R214" s="188"/>
      <c r="S214" s="175"/>
      <c r="T214" s="188"/>
      <c r="U214" s="175"/>
      <c r="V214" s="188"/>
      <c r="W214" s="176">
        <f t="shared" si="16"/>
        <v>15</v>
      </c>
      <c r="X214" s="188">
        <v>7.0</v>
      </c>
      <c r="Y214" s="188">
        <v>19.0</v>
      </c>
      <c r="Z214" s="188">
        <v>6.0</v>
      </c>
      <c r="AA214" s="170"/>
      <c r="AB214" s="170"/>
      <c r="AC214" s="170"/>
      <c r="AD214" s="170"/>
    </row>
    <row r="215">
      <c r="A215" s="184" t="str">
        <f>'Alle Produkte - Gesamtsortiment'!A257</f>
        <v>W81</v>
      </c>
      <c r="B215" s="112" t="str">
        <f>'Alle Produkte - Gesamtsortiment'!C257</f>
        <v>Pflegetücher Baby</v>
      </c>
      <c r="C215" s="162">
        <f>'Alle Produkte - Gesamtsortiment'!U257</f>
        <v>4.229379</v>
      </c>
      <c r="D215" s="187"/>
      <c r="E215" s="187">
        <v>15.0</v>
      </c>
      <c r="F215" s="173">
        <f t="shared" si="1"/>
        <v>15</v>
      </c>
      <c r="G215" s="174"/>
      <c r="H215" s="175"/>
      <c r="I215" s="175"/>
      <c r="J215" s="188"/>
      <c r="K215" s="175"/>
      <c r="L215" s="188"/>
      <c r="M215" s="175"/>
      <c r="N215" s="188"/>
      <c r="O215" s="175"/>
      <c r="P215" s="188"/>
      <c r="Q215" s="175"/>
      <c r="R215" s="188"/>
      <c r="S215" s="175"/>
      <c r="T215" s="188">
        <v>16.0</v>
      </c>
      <c r="U215" s="175"/>
      <c r="V215" s="188"/>
      <c r="W215" s="176">
        <f t="shared" si="16"/>
        <v>16</v>
      </c>
      <c r="X215" s="188"/>
      <c r="Y215" s="188">
        <v>16.0</v>
      </c>
      <c r="Z215" s="188">
        <v>0.0</v>
      </c>
      <c r="AA215" s="170"/>
      <c r="AB215" s="170"/>
      <c r="AC215" s="170"/>
      <c r="AD215" s="170"/>
    </row>
    <row r="216">
      <c r="A216" s="184" t="str">
        <f>'Alle Produkte - Gesamtsortiment'!A258</f>
        <v>W82</v>
      </c>
      <c r="B216" s="112" t="str">
        <f>'Alle Produkte - Gesamtsortiment'!C258</f>
        <v>Züri-Sack 35 L </v>
      </c>
      <c r="C216" s="162">
        <f>'Alle Produkte - Gesamtsortiment'!U258</f>
        <v>20.2</v>
      </c>
      <c r="D216" s="187"/>
      <c r="E216" s="187">
        <v>5.0</v>
      </c>
      <c r="F216" s="173">
        <f t="shared" si="1"/>
        <v>5</v>
      </c>
      <c r="G216" s="174"/>
      <c r="H216" s="175"/>
      <c r="I216" s="175"/>
      <c r="J216" s="188"/>
      <c r="K216" s="175"/>
      <c r="L216" s="188"/>
      <c r="M216" s="175"/>
      <c r="N216" s="188"/>
      <c r="O216" s="175"/>
      <c r="P216" s="188"/>
      <c r="Q216" s="175"/>
      <c r="R216" s="188"/>
      <c r="S216" s="175"/>
      <c r="T216" s="188"/>
      <c r="U216" s="175">
        <v>5.0</v>
      </c>
      <c r="V216" s="188"/>
      <c r="W216" s="176">
        <f t="shared" si="16"/>
        <v>5</v>
      </c>
      <c r="X216" s="188"/>
      <c r="Y216" s="188"/>
      <c r="Z216" s="188"/>
      <c r="AA216" s="170"/>
      <c r="AB216" s="170"/>
      <c r="AC216" s="170"/>
      <c r="AD216" s="170"/>
    </row>
    <row r="217">
      <c r="A217" s="184" t="str">
        <f>'Alle Produkte - Gesamtsortiment'!A259</f>
        <v>X10</v>
      </c>
      <c r="B217" s="112" t="str">
        <f>'Alle Produkte - Gesamtsortiment'!C259</f>
        <v>Held Colorwaschmittel</v>
      </c>
      <c r="C217" s="162">
        <f>'Alle Produkte - Gesamtsortiment'!U259</f>
        <v>10.093644</v>
      </c>
      <c r="D217" s="187"/>
      <c r="E217" s="187">
        <v>5.0</v>
      </c>
      <c r="F217" s="173">
        <f t="shared" si="1"/>
        <v>5</v>
      </c>
      <c r="G217" s="174"/>
      <c r="H217" s="175"/>
      <c r="I217" s="175">
        <v>5.0</v>
      </c>
      <c r="J217" s="188"/>
      <c r="K217" s="175"/>
      <c r="L217" s="188"/>
      <c r="M217" s="175"/>
      <c r="N217" s="188"/>
      <c r="O217" s="175"/>
      <c r="P217" s="188"/>
      <c r="Q217" s="175"/>
      <c r="R217" s="188"/>
      <c r="S217" s="175"/>
      <c r="T217" s="188">
        <v>6.0</v>
      </c>
      <c r="U217" s="175"/>
      <c r="V217" s="188"/>
      <c r="W217" s="176">
        <f t="shared" si="16"/>
        <v>11</v>
      </c>
      <c r="X217" s="188">
        <v>1.0</v>
      </c>
      <c r="Y217" s="188">
        <v>5.0</v>
      </c>
      <c r="Z217" s="188">
        <v>2.0</v>
      </c>
      <c r="AA217" s="170"/>
      <c r="AB217" s="170"/>
      <c r="AC217" s="170"/>
      <c r="AD217" s="170"/>
    </row>
    <row r="218">
      <c r="A218" s="184" t="str">
        <f>'Alle Produkte - Gesamtsortiment'!A260</f>
        <v>X11</v>
      </c>
      <c r="B218" s="112" t="str">
        <f>'Alle Produkte - Gesamtsortiment'!C260</f>
        <v>Olivenwaschmittel Wolle/Seide</v>
      </c>
      <c r="C218" s="162">
        <f>'Alle Produkte - Gesamtsortiment'!U260</f>
        <v>6.551391</v>
      </c>
      <c r="D218" s="187"/>
      <c r="E218" s="187">
        <v>4.0</v>
      </c>
      <c r="F218" s="173">
        <f t="shared" si="1"/>
        <v>4</v>
      </c>
      <c r="G218" s="174"/>
      <c r="H218" s="175"/>
      <c r="I218" s="175"/>
      <c r="J218" s="188"/>
      <c r="K218" s="175"/>
      <c r="L218" s="188"/>
      <c r="M218" s="175"/>
      <c r="N218" s="188"/>
      <c r="O218" s="175"/>
      <c r="P218" s="188"/>
      <c r="Q218" s="175"/>
      <c r="R218" s="188"/>
      <c r="S218" s="175"/>
      <c r="T218" s="188"/>
      <c r="U218" s="175"/>
      <c r="V218" s="188"/>
      <c r="W218" s="176">
        <f t="shared" si="16"/>
        <v>0</v>
      </c>
      <c r="X218" s="188"/>
      <c r="Y218" s="188">
        <v>4.0</v>
      </c>
      <c r="Z218" s="188">
        <v>0.0</v>
      </c>
      <c r="AA218" s="170"/>
      <c r="AB218" s="170"/>
      <c r="AC218" s="170"/>
      <c r="AD218" s="170"/>
    </row>
    <row r="219">
      <c r="A219" s="184" t="str">
        <f>'Alle Produkte - Gesamtsortiment'!A261</f>
        <v>X20</v>
      </c>
      <c r="B219" s="112" t="str">
        <f>'Alle Produkte - Gesamtsortiment'!C261</f>
        <v>Held Geschirrspülpulver</v>
      </c>
      <c r="C219" s="162">
        <f>'Alle Produkte - Gesamtsortiment'!U261</f>
        <v>26.77422</v>
      </c>
      <c r="D219" s="187"/>
      <c r="E219" s="187">
        <v>7.0</v>
      </c>
      <c r="F219" s="173">
        <f t="shared" si="1"/>
        <v>7</v>
      </c>
      <c r="G219" s="174"/>
      <c r="H219" s="175"/>
      <c r="I219" s="175">
        <v>5.0</v>
      </c>
      <c r="J219" s="188"/>
      <c r="K219" s="175"/>
      <c r="L219" s="188"/>
      <c r="M219" s="175"/>
      <c r="N219" s="188"/>
      <c r="O219" s="175"/>
      <c r="P219" s="188"/>
      <c r="Q219" s="175"/>
      <c r="R219" s="188"/>
      <c r="S219" s="175"/>
      <c r="T219" s="188"/>
      <c r="U219" s="175"/>
      <c r="V219" s="188"/>
      <c r="W219" s="176">
        <f t="shared" si="16"/>
        <v>5</v>
      </c>
      <c r="X219" s="188">
        <v>7.0</v>
      </c>
      <c r="Y219" s="188">
        <v>7.0</v>
      </c>
      <c r="Z219" s="188">
        <v>2.0</v>
      </c>
      <c r="AA219" s="170"/>
      <c r="AB219" s="170"/>
      <c r="AC219" s="170"/>
      <c r="AD219" s="170"/>
    </row>
    <row r="220">
      <c r="A220" s="184" t="str">
        <f>'Alle Produkte - Gesamtsortiment'!A262</f>
        <v>X30</v>
      </c>
      <c r="B220" s="112" t="str">
        <f>'Alle Produkte - Gesamtsortiment'!C262</f>
        <v>Held ecover Spülmaschinen Tabs</v>
      </c>
      <c r="C220" s="162">
        <f>'Alle Produkte - Gesamtsortiment'!U262</f>
        <v>7.202976</v>
      </c>
      <c r="D220" s="187"/>
      <c r="E220" s="187">
        <v>16.0</v>
      </c>
      <c r="F220" s="173">
        <f t="shared" si="1"/>
        <v>16</v>
      </c>
      <c r="G220" s="174"/>
      <c r="H220" s="175"/>
      <c r="I220" s="175">
        <v>5.0</v>
      </c>
      <c r="J220" s="188"/>
      <c r="K220" s="175"/>
      <c r="L220" s="188"/>
      <c r="M220" s="175"/>
      <c r="N220" s="188"/>
      <c r="O220" s="175"/>
      <c r="P220" s="188"/>
      <c r="Q220" s="175"/>
      <c r="R220" s="188">
        <v>4.0</v>
      </c>
      <c r="S220" s="175"/>
      <c r="T220" s="188">
        <v>12.0</v>
      </c>
      <c r="U220" s="175"/>
      <c r="V220" s="188"/>
      <c r="W220" s="176">
        <f t="shared" si="16"/>
        <v>21</v>
      </c>
      <c r="X220" s="188">
        <v>6.0</v>
      </c>
      <c r="Y220" s="188">
        <v>18.0</v>
      </c>
      <c r="Z220" s="188">
        <v>6.0</v>
      </c>
      <c r="AA220" s="170"/>
      <c r="AB220" s="170"/>
      <c r="AC220" s="170"/>
      <c r="AD220" s="170"/>
    </row>
    <row r="221">
      <c r="A221" s="184" t="str">
        <f>'Alle Produkte - Gesamtsortiment'!A263</f>
        <v>Y10</v>
      </c>
      <c r="B221" s="112" t="str">
        <f>'Alle Produkte - Gesamtsortiment'!C263</f>
        <v>Zahncreme fluoridfrei Complete Care</v>
      </c>
      <c r="C221" s="162">
        <f>'Alle Produkte - Gesamtsortiment'!U263</f>
        <v>4.845423</v>
      </c>
      <c r="D221" s="187"/>
      <c r="E221" s="187">
        <v>5.0</v>
      </c>
      <c r="F221" s="173">
        <f t="shared" si="1"/>
        <v>5</v>
      </c>
      <c r="G221" s="174"/>
      <c r="H221" s="175"/>
      <c r="I221" s="175">
        <v>10.0</v>
      </c>
      <c r="J221" s="188"/>
      <c r="K221" s="175"/>
      <c r="L221" s="188"/>
      <c r="M221" s="175"/>
      <c r="N221" s="188"/>
      <c r="O221" s="175"/>
      <c r="P221" s="188"/>
      <c r="Q221" s="175"/>
      <c r="R221" s="188"/>
      <c r="S221" s="175"/>
      <c r="T221" s="188"/>
      <c r="U221" s="175"/>
      <c r="V221" s="188"/>
      <c r="W221" s="176">
        <f t="shared" si="16"/>
        <v>10</v>
      </c>
      <c r="X221" s="188">
        <v>6.0</v>
      </c>
      <c r="Y221" s="188">
        <v>5.0</v>
      </c>
      <c r="Z221" s="188">
        <v>2.0</v>
      </c>
      <c r="AA221" s="170"/>
      <c r="AB221" s="170"/>
      <c r="AC221" s="170"/>
      <c r="AD221" s="170"/>
    </row>
    <row r="222">
      <c r="A222" s="184" t="str">
        <f>'Alle Produkte - Gesamtsortiment'!A264</f>
        <v>Y11</v>
      </c>
      <c r="B222" s="112" t="str">
        <f>'Alle Produkte - Gesamtsortiment'!C264</f>
        <v>Kinder Zahncreme Fluoridfrei</v>
      </c>
      <c r="C222" s="162">
        <f>'Alle Produkte - Gesamtsortiment'!U264</f>
        <v>5.224527</v>
      </c>
      <c r="D222" s="187"/>
      <c r="E222" s="187">
        <v>7.0</v>
      </c>
      <c r="F222" s="173">
        <f t="shared" si="1"/>
        <v>7</v>
      </c>
      <c r="G222" s="174"/>
      <c r="H222" s="175"/>
      <c r="I222" s="175">
        <v>10.0</v>
      </c>
      <c r="J222" s="188"/>
      <c r="K222" s="175"/>
      <c r="L222" s="188"/>
      <c r="M222" s="175"/>
      <c r="N222" s="188"/>
      <c r="O222" s="175"/>
      <c r="P222" s="188"/>
      <c r="Q222" s="175"/>
      <c r="R222" s="188"/>
      <c r="S222" s="175"/>
      <c r="T222" s="188"/>
      <c r="U222" s="175"/>
      <c r="V222" s="188"/>
      <c r="W222" s="176">
        <f t="shared" si="16"/>
        <v>10</v>
      </c>
      <c r="X222" s="188">
        <v>7.0</v>
      </c>
      <c r="Y222" s="188">
        <v>7.0</v>
      </c>
      <c r="Z222" s="188">
        <v>2.0</v>
      </c>
      <c r="AA222" s="170"/>
      <c r="AB222" s="170"/>
      <c r="AC222" s="170"/>
      <c r="AD222" s="170"/>
    </row>
    <row r="223">
      <c r="A223" s="184" t="str">
        <f>'Alle Produkte - Gesamtsortiment'!A265</f>
        <v>Y12</v>
      </c>
      <c r="B223" s="112" t="str">
        <f>'Alle Produkte - Gesamtsortiment'!C265</f>
        <v>Zahncreme Complete Care</v>
      </c>
      <c r="C223" s="162">
        <f>'Alle Produkte - Gesamtsortiment'!U265</f>
        <v>2.973597</v>
      </c>
      <c r="D223" s="187"/>
      <c r="E223" s="187">
        <v>8.0</v>
      </c>
      <c r="F223" s="173">
        <f t="shared" si="1"/>
        <v>8</v>
      </c>
      <c r="G223" s="189"/>
      <c r="H223" s="190"/>
      <c r="I223" s="190"/>
      <c r="J223" s="188"/>
      <c r="K223" s="190"/>
      <c r="L223" s="188"/>
      <c r="M223" s="190"/>
      <c r="N223" s="188"/>
      <c r="O223" s="190"/>
      <c r="P223" s="188"/>
      <c r="Q223" s="190"/>
      <c r="R223" s="188"/>
      <c r="S223" s="190"/>
      <c r="T223" s="188"/>
      <c r="U223" s="190"/>
      <c r="V223" s="188"/>
      <c r="W223" s="176">
        <f t="shared" si="16"/>
        <v>0</v>
      </c>
      <c r="X223" s="188">
        <v>0.0</v>
      </c>
      <c r="Y223" s="188">
        <v>9.0</v>
      </c>
      <c r="Z223" s="188">
        <v>2.0</v>
      </c>
      <c r="AA223" s="170"/>
      <c r="AB223" s="170"/>
      <c r="AC223" s="170"/>
      <c r="AD223" s="170"/>
    </row>
    <row r="224">
      <c r="A224" s="184" t="str">
        <f>'Alle Produkte - Gesamtsortiment'!A267</f>
        <v>Y20</v>
      </c>
      <c r="B224" s="112" t="str">
        <f>'Alle Produkte - Gesamtsortiment'!C267</f>
        <v>Handseife Citrus, Pumpspender</v>
      </c>
      <c r="C224" s="162">
        <f>'Alle Produkte - Gesamtsortiment'!U267</f>
        <v>5.271915</v>
      </c>
      <c r="D224" s="187"/>
      <c r="E224" s="187">
        <v>5.0</v>
      </c>
      <c r="F224" s="173">
        <f t="shared" si="1"/>
        <v>5</v>
      </c>
      <c r="G224" s="189"/>
      <c r="H224" s="190"/>
      <c r="I224" s="190">
        <v>10.0</v>
      </c>
      <c r="J224" s="188"/>
      <c r="K224" s="190"/>
      <c r="L224" s="188"/>
      <c r="M224" s="190"/>
      <c r="N224" s="188"/>
      <c r="O224" s="190"/>
      <c r="P224" s="188"/>
      <c r="Q224" s="190"/>
      <c r="R224" s="188"/>
      <c r="S224" s="190"/>
      <c r="T224" s="188"/>
      <c r="U224" s="190"/>
      <c r="V224" s="188"/>
      <c r="W224" s="176">
        <f t="shared" si="16"/>
        <v>10</v>
      </c>
      <c r="X224" s="188">
        <v>5.0</v>
      </c>
      <c r="Y224" s="188">
        <v>5.0</v>
      </c>
      <c r="Z224" s="188">
        <v>2.0</v>
      </c>
      <c r="AA224" s="170"/>
      <c r="AB224" s="170"/>
      <c r="AC224" s="170"/>
      <c r="AD224" s="170"/>
    </row>
    <row r="225">
      <c r="A225" s="161" t="str">
        <f>'Alle Produkte - Gesamtsortiment'!A269</f>
        <v>Y30</v>
      </c>
      <c r="B225" s="112" t="str">
        <f>'Alle Produkte - Gesamtsortiment'!C269</f>
        <v>Held Handspülmittel Zitrone &amp; Aloe Vera</v>
      </c>
      <c r="C225" s="162">
        <f>'Alle Produkte - Gesamtsortiment'!U269</f>
        <v>5.710254</v>
      </c>
      <c r="D225" s="187"/>
      <c r="E225" s="187">
        <v>2.0</v>
      </c>
      <c r="F225" s="173">
        <f t="shared" si="1"/>
        <v>2</v>
      </c>
      <c r="G225" s="189"/>
      <c r="H225" s="190"/>
      <c r="I225" s="190">
        <v>10.0</v>
      </c>
      <c r="J225" s="188"/>
      <c r="K225" s="190"/>
      <c r="L225" s="188"/>
      <c r="M225" s="190"/>
      <c r="N225" s="188"/>
      <c r="O225" s="190"/>
      <c r="P225" s="188"/>
      <c r="Q225" s="190"/>
      <c r="R225" s="188"/>
      <c r="S225" s="190"/>
      <c r="T225" s="188"/>
      <c r="U225" s="190"/>
      <c r="V225" s="188"/>
      <c r="W225" s="176">
        <f t="shared" si="16"/>
        <v>10</v>
      </c>
      <c r="X225" s="188">
        <v>3.0</v>
      </c>
      <c r="Y225" s="188">
        <v>2.0</v>
      </c>
      <c r="Z225" s="188">
        <v>2.0</v>
      </c>
      <c r="AA225" s="170"/>
      <c r="AB225" s="170"/>
      <c r="AC225" s="170"/>
      <c r="AD225" s="170"/>
    </row>
    <row r="226">
      <c r="A226" s="65" t="str">
        <f t="shared" ref="A226:C226" si="18">#REF!</f>
        <v>#REF!</v>
      </c>
      <c r="B226" s="112" t="str">
        <f t="shared" si="18"/>
        <v>#REF!</v>
      </c>
      <c r="C226" s="112" t="str">
        <f t="shared" si="18"/>
        <v>#REF!</v>
      </c>
      <c r="D226" s="187"/>
      <c r="E226" s="187">
        <v>0.0</v>
      </c>
      <c r="F226" s="173">
        <f t="shared" si="1"/>
        <v>0</v>
      </c>
      <c r="G226" s="189"/>
      <c r="H226" s="190"/>
      <c r="I226" s="190"/>
      <c r="J226" s="188"/>
      <c r="K226" s="190"/>
      <c r="L226" s="188"/>
      <c r="M226" s="190"/>
      <c r="N226" s="188"/>
      <c r="O226" s="190"/>
      <c r="P226" s="188"/>
      <c r="Q226" s="190"/>
      <c r="R226" s="188"/>
      <c r="S226" s="190"/>
      <c r="T226" s="188">
        <v>3.0</v>
      </c>
      <c r="U226" s="190"/>
      <c r="V226" s="188"/>
      <c r="W226" s="176">
        <f t="shared" si="16"/>
        <v>3</v>
      </c>
      <c r="X226" s="188"/>
      <c r="Y226" s="188">
        <v>0.0</v>
      </c>
      <c r="Z226" s="188">
        <v>0.0</v>
      </c>
      <c r="AA226" s="170"/>
      <c r="AB226" s="170"/>
      <c r="AC226" s="170"/>
      <c r="AD226" s="170"/>
    </row>
    <row r="227">
      <c r="A227" s="184" t="str">
        <f>'Alle Produkte - Gesamtsortiment'!A270</f>
        <v>Y32</v>
      </c>
      <c r="B227" s="112" t="str">
        <f>'Alle Produkte - Gesamtsortiment'!C270</f>
        <v>Geschirrspülmittel sensitiv</v>
      </c>
      <c r="C227" s="162">
        <f>'Alle Produkte - Gesamtsortiment'!U270</f>
        <v>4.537401</v>
      </c>
      <c r="D227" s="187"/>
      <c r="E227" s="187">
        <v>10.0</v>
      </c>
      <c r="F227" s="173">
        <f t="shared" si="1"/>
        <v>10</v>
      </c>
      <c r="G227" s="189"/>
      <c r="H227" s="190"/>
      <c r="I227" s="190"/>
      <c r="J227" s="188"/>
      <c r="K227" s="190"/>
      <c r="L227" s="188"/>
      <c r="M227" s="190"/>
      <c r="N227" s="188"/>
      <c r="O227" s="190"/>
      <c r="P227" s="188"/>
      <c r="Q227" s="190"/>
      <c r="R227" s="188"/>
      <c r="S227" s="190"/>
      <c r="T227" s="188">
        <v>12.0</v>
      </c>
      <c r="U227" s="190"/>
      <c r="V227" s="188"/>
      <c r="W227" s="176">
        <f t="shared" si="16"/>
        <v>12</v>
      </c>
      <c r="X227" s="188"/>
      <c r="Y227" s="188">
        <v>11.0</v>
      </c>
      <c r="Z227" s="188">
        <v>0.0</v>
      </c>
      <c r="AA227" s="170"/>
      <c r="AB227" s="170"/>
      <c r="AC227" s="170"/>
      <c r="AD227" s="170"/>
    </row>
    <row r="228">
      <c r="A228" s="184" t="str">
        <f>'Alle Produkte - Gesamtsortiment'!A271</f>
        <v>Y33</v>
      </c>
      <c r="B228" s="112" t="str">
        <f>'Alle Produkte - Gesamtsortiment'!C271</f>
        <v>WC-Reiniger Zeder-Citronella</v>
      </c>
      <c r="C228" s="162">
        <f>'Alle Produkte - Gesamtsortiment'!U271</f>
        <v>3.885816</v>
      </c>
      <c r="D228" s="187"/>
      <c r="E228" s="187">
        <v>6.0</v>
      </c>
      <c r="F228" s="173">
        <f t="shared" si="1"/>
        <v>6</v>
      </c>
      <c r="G228" s="189"/>
      <c r="H228" s="190"/>
      <c r="I228" s="190"/>
      <c r="J228" s="188"/>
      <c r="K228" s="190"/>
      <c r="L228" s="188"/>
      <c r="M228" s="190"/>
      <c r="N228" s="188"/>
      <c r="O228" s="190"/>
      <c r="P228" s="188"/>
      <c r="Q228" s="190"/>
      <c r="R228" s="188"/>
      <c r="S228" s="190"/>
      <c r="T228" s="188">
        <v>6.0</v>
      </c>
      <c r="U228" s="190"/>
      <c r="V228" s="188"/>
      <c r="W228" s="176">
        <f t="shared" si="16"/>
        <v>6</v>
      </c>
      <c r="X228" s="188"/>
      <c r="Y228" s="188">
        <v>6.0</v>
      </c>
      <c r="Z228" s="188">
        <v>0.0</v>
      </c>
      <c r="AA228" s="170"/>
      <c r="AB228" s="170"/>
      <c r="AC228" s="170"/>
      <c r="AD228" s="170"/>
    </row>
    <row r="229">
      <c r="A229" s="65" t="str">
        <f t="shared" ref="A229:C229" si="19">#REF!</f>
        <v>#REF!</v>
      </c>
      <c r="B229" s="112" t="str">
        <f t="shared" si="19"/>
        <v>#REF!</v>
      </c>
      <c r="C229" s="112" t="str">
        <f t="shared" si="19"/>
        <v>#REF!</v>
      </c>
      <c r="D229" s="187"/>
      <c r="E229" s="187"/>
      <c r="F229" s="173">
        <f t="shared" si="1"/>
        <v>0</v>
      </c>
      <c r="G229" s="189"/>
      <c r="H229" s="190"/>
      <c r="I229" s="190"/>
      <c r="J229" s="188"/>
      <c r="K229" s="190"/>
      <c r="L229" s="188"/>
      <c r="M229" s="190"/>
      <c r="N229" s="188"/>
      <c r="O229" s="190"/>
      <c r="P229" s="188"/>
      <c r="Q229" s="190"/>
      <c r="R229" s="188"/>
      <c r="S229" s="190"/>
      <c r="T229" s="188"/>
      <c r="U229" s="190"/>
      <c r="V229" s="188"/>
      <c r="W229" s="176">
        <f t="shared" si="16"/>
        <v>0</v>
      </c>
      <c r="X229" s="188">
        <v>0.0</v>
      </c>
      <c r="Y229" s="188"/>
      <c r="Z229" s="188"/>
      <c r="AA229" s="170"/>
      <c r="AB229" s="170"/>
      <c r="AC229" s="170"/>
      <c r="AD229" s="170"/>
    </row>
    <row r="230">
      <c r="A230" s="65" t="str">
        <f t="shared" ref="A230:C230" si="20">#REF!</f>
        <v>#REF!</v>
      </c>
      <c r="B230" s="112" t="str">
        <f t="shared" si="20"/>
        <v>#REF!</v>
      </c>
      <c r="C230" s="112" t="str">
        <f t="shared" si="20"/>
        <v>#REF!</v>
      </c>
      <c r="D230" s="195"/>
      <c r="E230" s="195"/>
      <c r="F230" s="195"/>
      <c r="G230" s="195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70"/>
      <c r="AB230" s="170"/>
      <c r="AC230" s="170"/>
      <c r="AD230" s="170"/>
    </row>
    <row r="231">
      <c r="A231" s="184" t="str">
        <f>'Alle Produkte - Gesamtsortiment'!A273</f>
        <v/>
      </c>
      <c r="B231" s="112" t="str">
        <f>'Alle Produkte - Gesamtsortiment'!C273</f>
        <v/>
      </c>
      <c r="C231" s="162" t="str">
        <f>'Alle Produkte - Gesamtsortiment'!U273</f>
        <v/>
      </c>
      <c r="D231" s="195"/>
      <c r="E231" s="195"/>
      <c r="F231" s="195"/>
      <c r="G231" s="195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  <c r="AA231" s="170"/>
      <c r="AB231" s="170"/>
      <c r="AC231" s="170"/>
      <c r="AD231" s="170"/>
    </row>
    <row r="232">
      <c r="A232" s="184" t="str">
        <f>'Alle Produkte - Gesamtsortiment'!A274</f>
        <v/>
      </c>
      <c r="B232" s="112" t="str">
        <f>'Alle Produkte - Gesamtsortiment'!C274</f>
        <v/>
      </c>
      <c r="C232" s="162" t="str">
        <f>'Alle Produkte - Gesamtsortiment'!U274</f>
        <v/>
      </c>
      <c r="D232" s="195"/>
      <c r="E232" s="195"/>
      <c r="F232" s="195"/>
      <c r="G232" s="195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70"/>
      <c r="AB232" s="170"/>
      <c r="AC232" s="170"/>
      <c r="AD232" s="170"/>
    </row>
    <row r="233">
      <c r="A233" s="184" t="str">
        <f>'Alle Produkte - Gesamtsortiment'!A275</f>
        <v/>
      </c>
      <c r="B233" s="112" t="str">
        <f>'Alle Produkte - Gesamtsortiment'!C275</f>
        <v/>
      </c>
      <c r="C233" s="162" t="str">
        <f>'Alle Produkte - Gesamtsortiment'!U275</f>
        <v/>
      </c>
      <c r="D233" s="195"/>
      <c r="E233" s="195"/>
      <c r="F233" s="195"/>
      <c r="G233" s="195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70"/>
      <c r="AB233" s="170"/>
      <c r="AC233" s="170"/>
      <c r="AD233" s="170"/>
    </row>
    <row r="234">
      <c r="A234" s="184" t="str">
        <f>'Alle Produkte - Gesamtsortiment'!A276</f>
        <v/>
      </c>
      <c r="B234" s="112" t="str">
        <f>'Alle Produkte - Gesamtsortiment'!C276</f>
        <v/>
      </c>
      <c r="C234" s="162" t="str">
        <f>'Alle Produkte - Gesamtsortiment'!U276</f>
        <v/>
      </c>
      <c r="D234" s="195"/>
      <c r="E234" s="195"/>
      <c r="F234" s="195"/>
      <c r="G234" s="195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70"/>
      <c r="AB234" s="170"/>
      <c r="AC234" s="170"/>
      <c r="AD234" s="170"/>
    </row>
    <row r="235">
      <c r="A235" s="184" t="str">
        <f>'Alle Produkte - Gesamtsortiment'!A277</f>
        <v/>
      </c>
      <c r="B235" s="112" t="str">
        <f>'Alle Produkte - Gesamtsortiment'!C277</f>
        <v/>
      </c>
      <c r="C235" s="162" t="str">
        <f>'Alle Produkte - Gesamtsortiment'!U277</f>
        <v/>
      </c>
      <c r="D235" s="187"/>
      <c r="E235" s="187"/>
      <c r="F235" s="187"/>
      <c r="G235" s="187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  <c r="AA235" s="170"/>
      <c r="AB235" s="170"/>
      <c r="AC235" s="170"/>
      <c r="AD235" s="170"/>
    </row>
    <row r="236">
      <c r="A236" s="184" t="str">
        <f>'Alle Produkte - Gesamtsortiment'!A278</f>
        <v/>
      </c>
      <c r="B236" s="112" t="str">
        <f>'Alle Produkte - Gesamtsortiment'!C278</f>
        <v/>
      </c>
      <c r="C236" s="162" t="str">
        <f>'Alle Produkte - Gesamtsortiment'!U278</f>
        <v/>
      </c>
      <c r="D236" s="187"/>
      <c r="E236" s="187"/>
      <c r="F236" s="187"/>
      <c r="G236" s="187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  <c r="AA236" s="170"/>
      <c r="AB236" s="170"/>
      <c r="AC236" s="170"/>
      <c r="AD236" s="170"/>
    </row>
    <row r="237">
      <c r="A237" s="184" t="str">
        <f>'Alle Produkte - Gesamtsortiment'!A279</f>
        <v/>
      </c>
      <c r="B237" s="112" t="str">
        <f>'Alle Produkte - Gesamtsortiment'!C279</f>
        <v/>
      </c>
      <c r="C237" s="162" t="str">
        <f>'Alle Produkte - Gesamtsortiment'!U279</f>
        <v/>
      </c>
      <c r="D237" s="187"/>
      <c r="E237" s="187"/>
      <c r="F237" s="187"/>
      <c r="G237" s="187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  <c r="AA237" s="170"/>
      <c r="AB237" s="170"/>
      <c r="AC237" s="170"/>
      <c r="AD237" s="170"/>
    </row>
    <row r="238">
      <c r="A238" s="184" t="str">
        <f>'Alle Produkte - Gesamtsortiment'!A280</f>
        <v/>
      </c>
      <c r="B238" s="112" t="str">
        <f>'Alle Produkte - Gesamtsortiment'!C280</f>
        <v/>
      </c>
      <c r="C238" s="162" t="str">
        <f>'Alle Produkte - Gesamtsortiment'!U280</f>
        <v/>
      </c>
      <c r="D238" s="187"/>
      <c r="E238" s="187"/>
      <c r="F238" s="187"/>
      <c r="G238" s="187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70"/>
      <c r="AB238" s="170"/>
      <c r="AC238" s="170"/>
      <c r="AD238" s="170"/>
    </row>
    <row r="239">
      <c r="A239" s="161" t="str">
        <f>'Alle Produkte - Gesamtsortiment'!A281</f>
        <v/>
      </c>
      <c r="B239" s="112" t="str">
        <f>'Alle Produkte - Gesamtsortiment'!C281</f>
        <v/>
      </c>
      <c r="C239" s="162" t="str">
        <f>'Alle Produkte - Gesamtsortiment'!U281</f>
        <v/>
      </c>
      <c r="D239" s="187"/>
      <c r="E239" s="187"/>
      <c r="F239" s="187"/>
      <c r="G239" s="187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70"/>
      <c r="AB239" s="170"/>
      <c r="AC239" s="170"/>
      <c r="AD239" s="170"/>
    </row>
    <row r="240">
      <c r="A240" s="184" t="str">
        <f>'Alle Produkte - Gesamtsortiment'!A282</f>
        <v/>
      </c>
      <c r="B240" s="112" t="str">
        <f>'Alle Produkte - Gesamtsortiment'!C282</f>
        <v/>
      </c>
      <c r="C240" s="162" t="str">
        <f>'Alle Produkte - Gesamtsortiment'!U282</f>
        <v/>
      </c>
      <c r="D240" s="187"/>
      <c r="E240" s="187"/>
      <c r="F240" s="187"/>
      <c r="G240" s="187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70"/>
      <c r="AB240" s="170"/>
      <c r="AC240" s="170"/>
      <c r="AD240" s="170"/>
    </row>
    <row r="241">
      <c r="A241" s="184" t="str">
        <f>'Alle Produkte - Gesamtsortiment'!A283</f>
        <v/>
      </c>
      <c r="B241" s="112" t="str">
        <f>'Alle Produkte - Gesamtsortiment'!C283</f>
        <v/>
      </c>
      <c r="C241" s="162" t="str">
        <f>'Alle Produkte - Gesamtsortiment'!U283</f>
        <v/>
      </c>
      <c r="D241" s="187"/>
      <c r="E241" s="187"/>
      <c r="F241" s="187"/>
      <c r="G241" s="187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70"/>
      <c r="AB241" s="170"/>
      <c r="AC241" s="170"/>
      <c r="AD241" s="170"/>
    </row>
    <row r="242">
      <c r="A242" s="184" t="str">
        <f>'Alle Produkte - Gesamtsortiment'!A284</f>
        <v/>
      </c>
      <c r="B242" s="112" t="str">
        <f>'Alle Produkte - Gesamtsortiment'!C284</f>
        <v/>
      </c>
      <c r="C242" s="162" t="str">
        <f>'Alle Produkte - Gesamtsortiment'!U284</f>
        <v/>
      </c>
      <c r="D242" s="187"/>
      <c r="E242" s="187"/>
      <c r="F242" s="187"/>
      <c r="G242" s="187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70"/>
      <c r="AB242" s="170"/>
      <c r="AC242" s="170"/>
      <c r="AD242" s="170"/>
    </row>
    <row r="243">
      <c r="A243" s="184" t="str">
        <f>'Alle Produkte - Gesamtsortiment'!A285</f>
        <v/>
      </c>
      <c r="B243" s="112" t="str">
        <f>'Alle Produkte - Gesamtsortiment'!C285</f>
        <v/>
      </c>
      <c r="C243" s="162" t="str">
        <f>'Alle Produkte - Gesamtsortiment'!U285</f>
        <v/>
      </c>
      <c r="D243" s="187"/>
      <c r="E243" s="187"/>
      <c r="F243" s="187"/>
      <c r="G243" s="187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70"/>
      <c r="AB243" s="170"/>
      <c r="AC243" s="170"/>
      <c r="AD243" s="170"/>
    </row>
    <row r="244">
      <c r="A244" s="184" t="str">
        <f>'Alle Produkte - Gesamtsortiment'!A286</f>
        <v/>
      </c>
      <c r="B244" s="112" t="str">
        <f>'Alle Produkte - Gesamtsortiment'!C286</f>
        <v/>
      </c>
      <c r="C244" s="162" t="str">
        <f>'Alle Produkte - Gesamtsortiment'!U286</f>
        <v/>
      </c>
      <c r="D244" s="187"/>
      <c r="E244" s="187"/>
      <c r="F244" s="187"/>
      <c r="G244" s="187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70"/>
      <c r="AB244" s="170"/>
      <c r="AC244" s="170"/>
      <c r="AD244" s="170"/>
    </row>
    <row r="245">
      <c r="A245" s="65" t="str">
        <f>'Alle Produkte - Gesamtsortiment'!A288</f>
        <v/>
      </c>
      <c r="B245" s="112" t="str">
        <f>'Alle Produkte - Gesamtsortiment'!C288</f>
        <v/>
      </c>
      <c r="C245" s="112" t="str">
        <f>'Alle Produkte - Gesamtsortiment'!U288</f>
        <v/>
      </c>
      <c r="D245" s="170"/>
      <c r="E245" s="170"/>
      <c r="F245" s="170"/>
      <c r="G245" s="170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70"/>
      <c r="AB245" s="170"/>
      <c r="AC245" s="170"/>
      <c r="AD245" s="170"/>
    </row>
    <row r="246">
      <c r="A246" s="65" t="str">
        <f>'Alle Produkte - Gesamtsortiment'!A289</f>
        <v/>
      </c>
      <c r="B246" s="112" t="str">
        <f>'Alle Produkte - Gesamtsortiment'!C289</f>
        <v/>
      </c>
      <c r="C246" s="112" t="str">
        <f>'Alle Produkte - Gesamtsortiment'!U289</f>
        <v/>
      </c>
      <c r="D246" s="170"/>
      <c r="E246" s="170"/>
      <c r="F246" s="170"/>
      <c r="G246" s="170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70"/>
      <c r="AB246" s="170"/>
      <c r="AC246" s="170"/>
      <c r="AD246" s="170"/>
    </row>
    <row r="247">
      <c r="A247" s="65" t="str">
        <f>'Alle Produkte - Gesamtsortiment'!A290</f>
        <v/>
      </c>
      <c r="B247" s="112" t="str">
        <f>'Alle Produkte - Gesamtsortiment'!C290</f>
        <v/>
      </c>
      <c r="C247" s="112" t="str">
        <f>'Alle Produkte - Gesamtsortiment'!U290</f>
        <v/>
      </c>
      <c r="D247" s="170"/>
      <c r="E247" s="170"/>
      <c r="F247" s="170"/>
      <c r="G247" s="170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70"/>
      <c r="AB247" s="170"/>
      <c r="AC247" s="170"/>
      <c r="AD247" s="170"/>
    </row>
    <row r="248">
      <c r="A248" s="65" t="str">
        <f>'Alle Produkte - Gesamtsortiment'!A291</f>
        <v/>
      </c>
      <c r="B248" s="112" t="str">
        <f>'Alle Produkte - Gesamtsortiment'!C291</f>
        <v/>
      </c>
      <c r="C248" s="112" t="str">
        <f>'Alle Produkte - Gesamtsortiment'!U291</f>
        <v/>
      </c>
      <c r="D248" s="170"/>
      <c r="E248" s="170"/>
      <c r="F248" s="170"/>
      <c r="G248" s="170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70"/>
      <c r="AB248" s="170"/>
      <c r="AC248" s="170"/>
      <c r="AD248" s="170"/>
    </row>
    <row r="249">
      <c r="A249" s="65" t="str">
        <f>'Alle Produkte - Gesamtsortiment'!A292</f>
        <v/>
      </c>
      <c r="B249" s="112" t="str">
        <f>'Alle Produkte - Gesamtsortiment'!C292</f>
        <v/>
      </c>
      <c r="C249" s="112" t="str">
        <f>'Alle Produkte - Gesamtsortiment'!U292</f>
        <v/>
      </c>
      <c r="D249" s="170"/>
      <c r="E249" s="170"/>
      <c r="F249" s="170"/>
      <c r="G249" s="170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70"/>
      <c r="AB249" s="170"/>
      <c r="AC249" s="170"/>
      <c r="AD249" s="170"/>
    </row>
    <row r="250">
      <c r="A250" s="65" t="str">
        <f>'Alle Produkte - Gesamtsortiment'!A293</f>
        <v/>
      </c>
      <c r="B250" s="112" t="str">
        <f>'Alle Produkte - Gesamtsortiment'!C293</f>
        <v/>
      </c>
      <c r="C250" s="112" t="str">
        <f>'Alle Produkte - Gesamtsortiment'!U293</f>
        <v/>
      </c>
      <c r="D250" s="170"/>
      <c r="E250" s="170"/>
      <c r="F250" s="170"/>
      <c r="G250" s="170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70"/>
      <c r="AB250" s="170"/>
      <c r="AC250" s="170"/>
      <c r="AD250" s="170"/>
    </row>
    <row r="251">
      <c r="A251" s="65" t="str">
        <f>'Alle Produkte - Gesamtsortiment'!A294</f>
        <v/>
      </c>
      <c r="B251" s="112" t="str">
        <f>'Alle Produkte - Gesamtsortiment'!C294</f>
        <v/>
      </c>
      <c r="C251" s="112" t="str">
        <f>'Alle Produkte - Gesamtsortiment'!U294</f>
        <v/>
      </c>
      <c r="D251" s="170"/>
      <c r="E251" s="170"/>
      <c r="F251" s="170"/>
      <c r="G251" s="170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  <c r="AA251" s="170"/>
      <c r="AB251" s="170"/>
      <c r="AC251" s="170"/>
      <c r="AD251" s="170"/>
    </row>
    <row r="252">
      <c r="A252" s="65" t="str">
        <f>'Alle Produkte - Gesamtsortiment'!A295</f>
        <v/>
      </c>
      <c r="B252" s="112" t="str">
        <f>'Alle Produkte - Gesamtsortiment'!C295</f>
        <v/>
      </c>
      <c r="C252" s="112" t="str">
        <f>'Alle Produkte - Gesamtsortiment'!U295</f>
        <v/>
      </c>
      <c r="D252" s="170"/>
      <c r="E252" s="170"/>
      <c r="F252" s="170"/>
      <c r="G252" s="170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  <c r="AA252" s="170"/>
      <c r="AB252" s="170"/>
      <c r="AC252" s="170"/>
      <c r="AD252" s="170"/>
    </row>
    <row r="253">
      <c r="A253" s="197" t="str">
        <f>'Alle Produkte - Gesamtsortiment'!A296</f>
        <v/>
      </c>
      <c r="B253" s="112" t="str">
        <f>'Alle Produkte - Gesamtsortiment'!C296</f>
        <v/>
      </c>
      <c r="C253" s="112" t="str">
        <f>'Alle Produkte - Gesamtsortiment'!U296</f>
        <v/>
      </c>
      <c r="D253" s="170"/>
      <c r="E253" s="170"/>
      <c r="F253" s="170"/>
      <c r="G253" s="170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  <c r="AA253" s="170"/>
      <c r="AB253" s="170"/>
      <c r="AC253" s="170"/>
      <c r="AD253" s="170"/>
    </row>
    <row r="254">
      <c r="A254" s="65" t="str">
        <f>'Alle Produkte - Gesamtsortiment'!A297</f>
        <v/>
      </c>
      <c r="B254" s="112" t="str">
        <f>'Alle Produkte - Gesamtsortiment'!C297</f>
        <v/>
      </c>
      <c r="C254" s="112" t="str">
        <f>'Alle Produkte - Gesamtsortiment'!U297</f>
        <v/>
      </c>
      <c r="D254" s="170"/>
      <c r="E254" s="170"/>
      <c r="F254" s="170"/>
      <c r="G254" s="170"/>
      <c r="H254" s="196"/>
      <c r="I254" s="196"/>
      <c r="J254" s="196"/>
      <c r="K254" s="196"/>
      <c r="L254" s="196"/>
      <c r="M254" s="196"/>
      <c r="N254" s="196"/>
      <c r="O254" s="196"/>
      <c r="P254" s="196"/>
      <c r="Q254" s="196"/>
      <c r="R254" s="196"/>
      <c r="S254" s="196"/>
      <c r="T254" s="196"/>
      <c r="U254" s="196"/>
      <c r="V254" s="196"/>
      <c r="W254" s="196"/>
      <c r="X254" s="196"/>
      <c r="Y254" s="196"/>
      <c r="Z254" s="196"/>
      <c r="AA254" s="170"/>
      <c r="AB254" s="170"/>
      <c r="AC254" s="170"/>
      <c r="AD254" s="170"/>
    </row>
    <row r="255">
      <c r="A255" s="65" t="str">
        <f>'Alle Produkte - Gesamtsortiment'!A298</f>
        <v/>
      </c>
      <c r="B255" s="112" t="str">
        <f>'Alle Produkte - Gesamtsortiment'!C298</f>
        <v/>
      </c>
      <c r="C255" s="112" t="str">
        <f>'Alle Produkte - Gesamtsortiment'!U298</f>
        <v/>
      </c>
      <c r="D255" s="170"/>
      <c r="E255" s="170"/>
      <c r="F255" s="170"/>
      <c r="G255" s="170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  <c r="AA255" s="170"/>
      <c r="AB255" s="170"/>
      <c r="AC255" s="170"/>
      <c r="AD255" s="170"/>
    </row>
    <row r="256">
      <c r="A256" s="65" t="str">
        <f>'Alle Produkte - Gesamtsortiment'!A299</f>
        <v/>
      </c>
      <c r="B256" s="112" t="str">
        <f>'Alle Produkte - Gesamtsortiment'!C299</f>
        <v/>
      </c>
      <c r="C256" s="112" t="str">
        <f>'Alle Produkte - Gesamtsortiment'!U299</f>
        <v/>
      </c>
      <c r="D256" s="170"/>
      <c r="E256" s="170"/>
      <c r="F256" s="170"/>
      <c r="G256" s="170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  <c r="AA256" s="170"/>
      <c r="AB256" s="170"/>
      <c r="AC256" s="170"/>
      <c r="AD256" s="170"/>
    </row>
    <row r="257">
      <c r="A257" s="65" t="str">
        <f>'Alle Produkte - Gesamtsortiment'!A300</f>
        <v/>
      </c>
      <c r="B257" s="112" t="str">
        <f>'Alle Produkte - Gesamtsortiment'!C300</f>
        <v/>
      </c>
      <c r="C257" s="112" t="str">
        <f>'Alle Produkte - Gesamtsortiment'!U300</f>
        <v/>
      </c>
      <c r="D257" s="170"/>
      <c r="E257" s="170"/>
      <c r="F257" s="170"/>
      <c r="G257" s="170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  <c r="AA257" s="170"/>
      <c r="AB257" s="170"/>
      <c r="AC257" s="170"/>
      <c r="AD257" s="170"/>
    </row>
    <row r="258">
      <c r="A258" s="65" t="str">
        <f>'Alle Produkte - Gesamtsortiment'!A301</f>
        <v/>
      </c>
      <c r="B258" s="112" t="str">
        <f>'Alle Produkte - Gesamtsortiment'!C301</f>
        <v/>
      </c>
      <c r="C258" s="112" t="str">
        <f>'Alle Produkte - Gesamtsortiment'!U301</f>
        <v/>
      </c>
      <c r="D258" s="170"/>
      <c r="E258" s="170"/>
      <c r="F258" s="170"/>
      <c r="G258" s="170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  <c r="AA258" s="170"/>
      <c r="AB258" s="170"/>
      <c r="AC258" s="170"/>
      <c r="AD258" s="170"/>
    </row>
    <row r="259">
      <c r="A259" s="65" t="str">
        <f>'Alle Produkte - Gesamtsortiment'!A302</f>
        <v/>
      </c>
      <c r="B259" s="112" t="str">
        <f>'Alle Produkte - Gesamtsortiment'!C302</f>
        <v/>
      </c>
      <c r="C259" s="112" t="str">
        <f>'Alle Produkte - Gesamtsortiment'!U302</f>
        <v/>
      </c>
      <c r="D259" s="170"/>
      <c r="E259" s="170"/>
      <c r="F259" s="170"/>
      <c r="G259" s="170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  <c r="AA259" s="170"/>
      <c r="AB259" s="170"/>
      <c r="AC259" s="170"/>
      <c r="AD259" s="170"/>
    </row>
    <row r="260">
      <c r="A260" s="65" t="str">
        <f>'Alle Produkte - Gesamtsortiment'!A303</f>
        <v/>
      </c>
      <c r="B260" s="112" t="str">
        <f>'Alle Produkte - Gesamtsortiment'!C303</f>
        <v/>
      </c>
      <c r="C260" s="112" t="str">
        <f>'Alle Produkte - Gesamtsortiment'!U303</f>
        <v/>
      </c>
      <c r="D260" s="170"/>
      <c r="E260" s="170"/>
      <c r="F260" s="170"/>
      <c r="G260" s="170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  <c r="AA260" s="170"/>
      <c r="AB260" s="170"/>
      <c r="AC260" s="170"/>
      <c r="AD260" s="170"/>
    </row>
    <row r="261">
      <c r="A261" s="65" t="str">
        <f>'Alle Produkte - Gesamtsortiment'!A304</f>
        <v/>
      </c>
      <c r="B261" s="112" t="str">
        <f>'Alle Produkte - Gesamtsortiment'!C304</f>
        <v/>
      </c>
      <c r="C261" s="112" t="str">
        <f>'Alle Produkte - Gesamtsortiment'!U304</f>
        <v/>
      </c>
      <c r="D261" s="170"/>
      <c r="E261" s="170"/>
      <c r="F261" s="170"/>
      <c r="G261" s="170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70"/>
      <c r="AB261" s="170"/>
      <c r="AC261" s="170"/>
      <c r="AD261" s="170"/>
    </row>
    <row r="262">
      <c r="A262" s="65" t="str">
        <f>'Alle Produkte - Gesamtsortiment'!A305</f>
        <v/>
      </c>
      <c r="B262" s="112" t="str">
        <f>'Alle Produkte - Gesamtsortiment'!C305</f>
        <v/>
      </c>
      <c r="C262" s="112" t="str">
        <f>'Alle Produkte - Gesamtsortiment'!U305</f>
        <v/>
      </c>
      <c r="D262" s="170"/>
      <c r="E262" s="170"/>
      <c r="F262" s="170"/>
      <c r="G262" s="170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70"/>
      <c r="AB262" s="170"/>
      <c r="AC262" s="170"/>
      <c r="AD262" s="170"/>
    </row>
    <row r="263">
      <c r="A263" s="65" t="str">
        <f>'Alle Produkte - Gesamtsortiment'!A306</f>
        <v/>
      </c>
      <c r="B263" s="112" t="str">
        <f>'Alle Produkte - Gesamtsortiment'!C306</f>
        <v/>
      </c>
      <c r="C263" s="112" t="str">
        <f>'Alle Produkte - Gesamtsortiment'!U306</f>
        <v/>
      </c>
      <c r="D263" s="170"/>
      <c r="E263" s="170"/>
      <c r="F263" s="170"/>
      <c r="G263" s="170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70"/>
      <c r="AB263" s="170"/>
      <c r="AC263" s="170"/>
      <c r="AD263" s="170"/>
    </row>
    <row r="264">
      <c r="A264" s="65" t="str">
        <f>'Alle Produkte - Gesamtsortiment'!A307</f>
        <v/>
      </c>
      <c r="B264" s="112" t="str">
        <f>'Alle Produkte - Gesamtsortiment'!C307</f>
        <v/>
      </c>
      <c r="C264" s="112" t="str">
        <f>'Alle Produkte - Gesamtsortiment'!U307</f>
        <v/>
      </c>
      <c r="D264" s="170"/>
      <c r="E264" s="170"/>
      <c r="F264" s="170"/>
      <c r="G264" s="170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70"/>
      <c r="AB264" s="170"/>
      <c r="AC264" s="170"/>
      <c r="AD264" s="170"/>
    </row>
    <row r="265">
      <c r="A265" s="65" t="str">
        <f>'Alle Produkte - Gesamtsortiment'!A308</f>
        <v/>
      </c>
      <c r="B265" s="112" t="str">
        <f>'Alle Produkte - Gesamtsortiment'!C308</f>
        <v/>
      </c>
      <c r="C265" s="112" t="str">
        <f>'Alle Produkte - Gesamtsortiment'!U308</f>
        <v/>
      </c>
      <c r="D265" s="170"/>
      <c r="E265" s="170"/>
      <c r="F265" s="170"/>
      <c r="G265" s="170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70"/>
      <c r="AB265" s="170"/>
      <c r="AC265" s="170"/>
      <c r="AD265" s="170"/>
    </row>
    <row r="266">
      <c r="A266" s="65" t="str">
        <f>'Alle Produkte - Gesamtsortiment'!A309</f>
        <v/>
      </c>
      <c r="B266" s="112" t="str">
        <f>'Alle Produkte - Gesamtsortiment'!C309</f>
        <v/>
      </c>
      <c r="C266" s="112" t="str">
        <f>'Alle Produkte - Gesamtsortiment'!U309</f>
        <v/>
      </c>
      <c r="D266" s="170"/>
      <c r="E266" s="170"/>
      <c r="F266" s="170"/>
      <c r="G266" s="170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70"/>
      <c r="AB266" s="170"/>
      <c r="AC266" s="170"/>
      <c r="AD266" s="170"/>
    </row>
    <row r="267">
      <c r="A267" s="197" t="str">
        <f>'Alle Produkte - Gesamtsortiment'!A310</f>
        <v/>
      </c>
      <c r="B267" s="112" t="str">
        <f>'Alle Produkte - Gesamtsortiment'!C310</f>
        <v/>
      </c>
      <c r="C267" s="112" t="str">
        <f>'Alle Produkte - Gesamtsortiment'!U310</f>
        <v/>
      </c>
      <c r="D267" s="170"/>
      <c r="E267" s="170"/>
      <c r="F267" s="170"/>
      <c r="G267" s="170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70"/>
      <c r="AB267" s="170"/>
      <c r="AC267" s="170"/>
      <c r="AD267" s="170"/>
    </row>
    <row r="268">
      <c r="A268" s="65" t="str">
        <f>'Alle Produkte - Gesamtsortiment'!A311</f>
        <v/>
      </c>
      <c r="B268" s="112" t="str">
        <f>'Alle Produkte - Gesamtsortiment'!C311</f>
        <v/>
      </c>
      <c r="C268" s="112" t="str">
        <f>'Alle Produkte - Gesamtsortiment'!U311</f>
        <v/>
      </c>
      <c r="D268" s="170"/>
      <c r="E268" s="170"/>
      <c r="F268" s="170"/>
      <c r="G268" s="170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70"/>
      <c r="AB268" s="170"/>
      <c r="AC268" s="170"/>
      <c r="AD268" s="170"/>
    </row>
    <row r="269">
      <c r="A269" s="65" t="str">
        <f>'Alle Produkte - Gesamtsortiment'!A312</f>
        <v/>
      </c>
      <c r="B269" s="112" t="str">
        <f>'Alle Produkte - Gesamtsortiment'!C312</f>
        <v/>
      </c>
      <c r="C269" s="112" t="str">
        <f>'Alle Produkte - Gesamtsortiment'!U312</f>
        <v/>
      </c>
      <c r="D269" s="170"/>
      <c r="E269" s="170"/>
      <c r="F269" s="170"/>
      <c r="G269" s="170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  <c r="AA269" s="170"/>
      <c r="AB269" s="170"/>
      <c r="AC269" s="170"/>
      <c r="AD269" s="170"/>
    </row>
    <row r="270">
      <c r="A270" s="65" t="str">
        <f>'Alle Produkte - Gesamtsortiment'!A313</f>
        <v/>
      </c>
      <c r="B270" s="112" t="str">
        <f>'Alle Produkte - Gesamtsortiment'!C313</f>
        <v/>
      </c>
      <c r="C270" s="112" t="str">
        <f>'Alle Produkte - Gesamtsortiment'!U313</f>
        <v/>
      </c>
      <c r="D270" s="170"/>
      <c r="E270" s="170"/>
      <c r="F270" s="170"/>
      <c r="G270" s="170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70"/>
      <c r="AB270" s="170"/>
      <c r="AC270" s="170"/>
      <c r="AD270" s="170"/>
    </row>
    <row r="271">
      <c r="A271" s="65" t="str">
        <f>'Alle Produkte - Gesamtsortiment'!A314</f>
        <v/>
      </c>
      <c r="B271" s="112" t="str">
        <f>'Alle Produkte - Gesamtsortiment'!C314</f>
        <v/>
      </c>
      <c r="C271" s="112" t="str">
        <f>'Alle Produkte - Gesamtsortiment'!U314</f>
        <v/>
      </c>
      <c r="D271" s="170"/>
      <c r="E271" s="170"/>
      <c r="F271" s="170"/>
      <c r="G271" s="170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  <c r="AA271" s="170"/>
      <c r="AB271" s="170"/>
      <c r="AC271" s="170"/>
      <c r="AD271" s="170"/>
    </row>
    <row r="272">
      <c r="A272" s="65" t="str">
        <f>'Alle Produkte - Gesamtsortiment'!A315</f>
        <v/>
      </c>
      <c r="B272" s="112" t="str">
        <f>'Alle Produkte - Gesamtsortiment'!C315</f>
        <v/>
      </c>
      <c r="C272" s="112" t="str">
        <f>'Alle Produkte - Gesamtsortiment'!U315</f>
        <v/>
      </c>
      <c r="D272" s="170"/>
      <c r="E272" s="170"/>
      <c r="F272" s="170"/>
      <c r="G272" s="170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  <c r="AA272" s="170"/>
      <c r="AB272" s="170"/>
      <c r="AC272" s="170"/>
      <c r="AD272" s="170"/>
    </row>
    <row r="273">
      <c r="A273" s="65" t="str">
        <f>'Alle Produkte - Gesamtsortiment'!A316</f>
        <v/>
      </c>
      <c r="B273" s="112" t="str">
        <f>'Alle Produkte - Gesamtsortiment'!C316</f>
        <v/>
      </c>
      <c r="C273" s="112" t="str">
        <f>'Alle Produkte - Gesamtsortiment'!U316</f>
        <v/>
      </c>
      <c r="D273" s="170"/>
      <c r="E273" s="170"/>
      <c r="F273" s="170"/>
      <c r="G273" s="170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  <c r="AA273" s="170"/>
      <c r="AB273" s="170"/>
      <c r="AC273" s="170"/>
      <c r="AD273" s="170"/>
    </row>
    <row r="274">
      <c r="A274" s="65" t="str">
        <f>'Alle Produkte - Gesamtsortiment'!A317</f>
        <v/>
      </c>
      <c r="B274" s="112" t="str">
        <f>'Alle Produkte - Gesamtsortiment'!C317</f>
        <v/>
      </c>
      <c r="C274" s="112" t="str">
        <f>'Alle Produkte - Gesamtsortiment'!U317</f>
        <v/>
      </c>
      <c r="D274" s="170"/>
      <c r="E274" s="170"/>
      <c r="F274" s="170"/>
      <c r="G274" s="170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  <c r="AA274" s="170"/>
      <c r="AB274" s="170"/>
      <c r="AC274" s="170"/>
      <c r="AD274" s="170"/>
    </row>
    <row r="275">
      <c r="A275" s="65" t="str">
        <f>'Alle Produkte - Gesamtsortiment'!A318</f>
        <v/>
      </c>
      <c r="B275" s="112" t="str">
        <f>'Alle Produkte - Gesamtsortiment'!C318</f>
        <v/>
      </c>
      <c r="C275" s="112" t="str">
        <f>'Alle Produkte - Gesamtsortiment'!U318</f>
        <v/>
      </c>
      <c r="D275" s="170"/>
      <c r="E275" s="170"/>
      <c r="F275" s="170"/>
      <c r="G275" s="170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  <c r="AA275" s="170"/>
      <c r="AB275" s="170"/>
      <c r="AC275" s="170"/>
      <c r="AD275" s="170"/>
    </row>
    <row r="276">
      <c r="A276" s="65" t="str">
        <f>'Alle Produkte - Gesamtsortiment'!A319</f>
        <v/>
      </c>
      <c r="B276" s="112" t="str">
        <f>'Alle Produkte - Gesamtsortiment'!C319</f>
        <v/>
      </c>
      <c r="C276" s="112" t="str">
        <f>'Alle Produkte - Gesamtsortiment'!U319</f>
        <v/>
      </c>
      <c r="D276" s="170"/>
      <c r="E276" s="170"/>
      <c r="F276" s="170"/>
      <c r="G276" s="170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70"/>
      <c r="AB276" s="170"/>
      <c r="AC276" s="170"/>
      <c r="AD276" s="170"/>
    </row>
    <row r="277">
      <c r="A277" s="65" t="str">
        <f>'Alle Produkte - Gesamtsortiment'!A320</f>
        <v/>
      </c>
      <c r="B277" s="112" t="str">
        <f>'Alle Produkte - Gesamtsortiment'!C320</f>
        <v/>
      </c>
      <c r="C277" s="112" t="str">
        <f>'Alle Produkte - Gesamtsortiment'!U320</f>
        <v/>
      </c>
      <c r="D277" s="170"/>
      <c r="E277" s="170"/>
      <c r="F277" s="170"/>
      <c r="G277" s="170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70"/>
      <c r="AB277" s="170"/>
      <c r="AC277" s="170"/>
      <c r="AD277" s="170"/>
    </row>
    <row r="278">
      <c r="A278" s="65" t="str">
        <f>'Alle Produkte - Gesamtsortiment'!A321</f>
        <v/>
      </c>
      <c r="B278" s="112" t="str">
        <f>'Alle Produkte - Gesamtsortiment'!C321</f>
        <v/>
      </c>
      <c r="C278" s="112" t="str">
        <f>'Alle Produkte - Gesamtsortiment'!U321</f>
        <v/>
      </c>
      <c r="D278" s="170"/>
      <c r="E278" s="170"/>
      <c r="F278" s="170"/>
      <c r="G278" s="170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70"/>
      <c r="AB278" s="170"/>
      <c r="AC278" s="170"/>
      <c r="AD278" s="170"/>
    </row>
    <row r="279">
      <c r="A279" s="65" t="str">
        <f>'Alle Produkte - Gesamtsortiment'!A322</f>
        <v/>
      </c>
      <c r="B279" s="112" t="str">
        <f>'Alle Produkte - Gesamtsortiment'!C322</f>
        <v/>
      </c>
      <c r="C279" s="112" t="str">
        <f>'Alle Produkte - Gesamtsortiment'!U322</f>
        <v/>
      </c>
      <c r="D279" s="170"/>
      <c r="E279" s="170"/>
      <c r="F279" s="170"/>
      <c r="G279" s="170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70"/>
      <c r="AB279" s="170"/>
      <c r="AC279" s="170"/>
      <c r="AD279" s="170"/>
    </row>
    <row r="280">
      <c r="A280" s="65" t="str">
        <f>'Alle Produkte - Gesamtsortiment'!A323</f>
        <v/>
      </c>
      <c r="B280" s="112" t="str">
        <f>'Alle Produkte - Gesamtsortiment'!C323</f>
        <v/>
      </c>
      <c r="C280" s="112" t="str">
        <f>'Alle Produkte - Gesamtsortiment'!U323</f>
        <v/>
      </c>
      <c r="D280" s="170"/>
      <c r="E280" s="170"/>
      <c r="F280" s="170"/>
      <c r="G280" s="170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70"/>
      <c r="AB280" s="170"/>
      <c r="AC280" s="170"/>
      <c r="AD280" s="170"/>
    </row>
    <row r="281">
      <c r="A281" s="197" t="str">
        <f>'Alle Produkte - Gesamtsortiment'!A324</f>
        <v/>
      </c>
      <c r="B281" s="112" t="str">
        <f>'Alle Produkte - Gesamtsortiment'!C324</f>
        <v/>
      </c>
      <c r="C281" s="112" t="str">
        <f>'Alle Produkte - Gesamtsortiment'!U324</f>
        <v/>
      </c>
      <c r="D281" s="170"/>
      <c r="E281" s="170"/>
      <c r="F281" s="170"/>
      <c r="G281" s="170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70"/>
      <c r="AB281" s="170"/>
      <c r="AC281" s="170"/>
      <c r="AD281" s="170"/>
    </row>
    <row r="282">
      <c r="A282" s="65" t="str">
        <f>'Alle Produkte - Gesamtsortiment'!A325</f>
        <v/>
      </c>
      <c r="B282" s="112" t="str">
        <f>'Alle Produkte - Gesamtsortiment'!C325</f>
        <v/>
      </c>
      <c r="C282" s="112" t="str">
        <f>'Alle Produkte - Gesamtsortiment'!U325</f>
        <v/>
      </c>
      <c r="D282" s="170"/>
      <c r="E282" s="170"/>
      <c r="F282" s="170"/>
      <c r="G282" s="170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70"/>
      <c r="AB282" s="170"/>
      <c r="AC282" s="170"/>
      <c r="AD282" s="170"/>
    </row>
    <row r="283">
      <c r="A283" s="65" t="str">
        <f>'Alle Produkte - Gesamtsortiment'!A326</f>
        <v/>
      </c>
      <c r="B283" s="112" t="str">
        <f>'Alle Produkte - Gesamtsortiment'!C326</f>
        <v/>
      </c>
      <c r="C283" s="112" t="str">
        <f>'Alle Produkte - Gesamtsortiment'!U326</f>
        <v/>
      </c>
      <c r="D283" s="170"/>
      <c r="E283" s="170"/>
      <c r="F283" s="170"/>
      <c r="G283" s="170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70"/>
      <c r="AB283" s="170"/>
      <c r="AC283" s="170"/>
      <c r="AD283" s="170"/>
    </row>
    <row r="284">
      <c r="A284" s="65" t="str">
        <f>'Alle Produkte - Gesamtsortiment'!A327</f>
        <v/>
      </c>
      <c r="B284" s="112" t="str">
        <f>'Alle Produkte - Gesamtsortiment'!C327</f>
        <v/>
      </c>
      <c r="C284" s="112" t="str">
        <f>'Alle Produkte - Gesamtsortiment'!U327</f>
        <v/>
      </c>
      <c r="D284" s="170"/>
      <c r="E284" s="170"/>
      <c r="F284" s="170"/>
      <c r="G284" s="170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70"/>
      <c r="AB284" s="170"/>
      <c r="AC284" s="170"/>
      <c r="AD284" s="170"/>
    </row>
    <row r="285">
      <c r="A285" s="65" t="str">
        <f>'Alle Produkte - Gesamtsortiment'!A328</f>
        <v/>
      </c>
      <c r="B285" s="112" t="str">
        <f>'Alle Produkte - Gesamtsortiment'!C328</f>
        <v/>
      </c>
      <c r="C285" s="112" t="str">
        <f>'Alle Produkte - Gesamtsortiment'!U328</f>
        <v/>
      </c>
      <c r="D285" s="170"/>
      <c r="E285" s="170"/>
      <c r="F285" s="170"/>
      <c r="G285" s="170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70"/>
      <c r="AB285" s="170"/>
      <c r="AC285" s="170"/>
      <c r="AD285" s="170"/>
    </row>
    <row r="286">
      <c r="A286" s="65" t="str">
        <f>'Alle Produkte - Gesamtsortiment'!A329</f>
        <v/>
      </c>
      <c r="B286" s="112" t="str">
        <f>'Alle Produkte - Gesamtsortiment'!C329</f>
        <v/>
      </c>
      <c r="C286" s="112" t="str">
        <f>'Alle Produkte - Gesamtsortiment'!U329</f>
        <v/>
      </c>
      <c r="D286" s="170"/>
      <c r="E286" s="170"/>
      <c r="F286" s="170"/>
      <c r="G286" s="170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70"/>
      <c r="AB286" s="170"/>
      <c r="AC286" s="170"/>
      <c r="AD286" s="170"/>
    </row>
    <row r="287">
      <c r="A287" s="65" t="str">
        <f>'Alle Produkte - Gesamtsortiment'!A330</f>
        <v/>
      </c>
      <c r="B287" s="112" t="str">
        <f>'Alle Produkte - Gesamtsortiment'!C330</f>
        <v/>
      </c>
      <c r="C287" s="112" t="str">
        <f>'Alle Produkte - Gesamtsortiment'!U330</f>
        <v/>
      </c>
      <c r="D287" s="170"/>
      <c r="E287" s="170"/>
      <c r="F287" s="170"/>
      <c r="G287" s="170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70"/>
      <c r="AB287" s="170"/>
      <c r="AC287" s="170"/>
      <c r="AD287" s="170"/>
    </row>
    <row r="288">
      <c r="A288" s="65" t="str">
        <f>'Alle Produkte - Gesamtsortiment'!A331</f>
        <v/>
      </c>
      <c r="B288" s="112" t="str">
        <f>'Alle Produkte - Gesamtsortiment'!C331</f>
        <v/>
      </c>
      <c r="C288" s="112" t="str">
        <f>'Alle Produkte - Gesamtsortiment'!U331</f>
        <v/>
      </c>
      <c r="D288" s="170"/>
      <c r="E288" s="170"/>
      <c r="F288" s="170"/>
      <c r="G288" s="170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70"/>
      <c r="AB288" s="170"/>
      <c r="AC288" s="170"/>
      <c r="AD288" s="170"/>
    </row>
    <row r="289">
      <c r="A289" s="65" t="str">
        <f>'Alle Produkte - Gesamtsortiment'!A332</f>
        <v/>
      </c>
      <c r="B289" s="112" t="str">
        <f>'Alle Produkte - Gesamtsortiment'!C332</f>
        <v/>
      </c>
      <c r="C289" s="112" t="str">
        <f>'Alle Produkte - Gesamtsortiment'!U332</f>
        <v/>
      </c>
      <c r="D289" s="170"/>
      <c r="E289" s="170"/>
      <c r="F289" s="170"/>
      <c r="G289" s="170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  <c r="AA289" s="170"/>
      <c r="AB289" s="170"/>
      <c r="AC289" s="170"/>
      <c r="AD289" s="170"/>
    </row>
    <row r="290">
      <c r="A290" s="65" t="str">
        <f>'Alle Produkte - Gesamtsortiment'!A333</f>
        <v/>
      </c>
      <c r="B290" s="112" t="str">
        <f>'Alle Produkte - Gesamtsortiment'!C333</f>
        <v/>
      </c>
      <c r="C290" s="112" t="str">
        <f>'Alle Produkte - Gesamtsortiment'!U333</f>
        <v/>
      </c>
      <c r="D290" s="170"/>
      <c r="E290" s="170"/>
      <c r="F290" s="170"/>
      <c r="G290" s="170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  <c r="AA290" s="170"/>
      <c r="AB290" s="170"/>
      <c r="AC290" s="170"/>
      <c r="AD290" s="170"/>
    </row>
    <row r="291">
      <c r="A291" s="65" t="str">
        <f>'Alle Produkte - Gesamtsortiment'!A334</f>
        <v/>
      </c>
      <c r="B291" s="112" t="str">
        <f>'Alle Produkte - Gesamtsortiment'!C334</f>
        <v/>
      </c>
      <c r="C291" s="112" t="str">
        <f>'Alle Produkte - Gesamtsortiment'!U334</f>
        <v/>
      </c>
      <c r="D291" s="170"/>
      <c r="E291" s="170"/>
      <c r="F291" s="170"/>
      <c r="G291" s="170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  <c r="AA291" s="170"/>
      <c r="AB291" s="170"/>
      <c r="AC291" s="170"/>
      <c r="AD291" s="170"/>
    </row>
    <row r="292">
      <c r="A292" s="65" t="str">
        <f>'Alle Produkte - Gesamtsortiment'!A335</f>
        <v/>
      </c>
      <c r="B292" s="112" t="str">
        <f>'Alle Produkte - Gesamtsortiment'!C335</f>
        <v/>
      </c>
      <c r="C292" s="112" t="str">
        <f>'Alle Produkte - Gesamtsortiment'!U335</f>
        <v/>
      </c>
      <c r="D292" s="170"/>
      <c r="E292" s="170"/>
      <c r="F292" s="170"/>
      <c r="G292" s="170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  <c r="AA292" s="170"/>
      <c r="AB292" s="170"/>
      <c r="AC292" s="170"/>
      <c r="AD292" s="170"/>
    </row>
    <row r="293">
      <c r="A293" s="65" t="str">
        <f>'Alle Produkte - Gesamtsortiment'!A336</f>
        <v/>
      </c>
      <c r="B293" s="112" t="str">
        <f>'Alle Produkte - Gesamtsortiment'!C336</f>
        <v/>
      </c>
      <c r="C293" s="112" t="str">
        <f>'Alle Produkte - Gesamtsortiment'!U336</f>
        <v/>
      </c>
      <c r="D293" s="170"/>
      <c r="E293" s="170"/>
      <c r="F293" s="170"/>
      <c r="G293" s="170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  <c r="AA293" s="170"/>
      <c r="AB293" s="170"/>
      <c r="AC293" s="170"/>
      <c r="AD293" s="170"/>
    </row>
    <row r="294">
      <c r="A294" s="65" t="str">
        <f>'Alle Produkte - Gesamtsortiment'!A337</f>
        <v/>
      </c>
      <c r="B294" s="112" t="str">
        <f>'Alle Produkte - Gesamtsortiment'!C337</f>
        <v/>
      </c>
      <c r="C294" s="112" t="str">
        <f>'Alle Produkte - Gesamtsortiment'!U337</f>
        <v/>
      </c>
      <c r="D294" s="170"/>
      <c r="E294" s="170"/>
      <c r="F294" s="170"/>
      <c r="G294" s="170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70"/>
      <c r="AB294" s="170"/>
      <c r="AC294" s="170"/>
      <c r="AD294" s="170"/>
    </row>
    <row r="295">
      <c r="A295" s="197" t="str">
        <f>'Alle Produkte - Gesamtsortiment'!A338</f>
        <v/>
      </c>
      <c r="B295" s="112" t="str">
        <f>'Alle Produkte - Gesamtsortiment'!C338</f>
        <v/>
      </c>
      <c r="C295" s="112" t="str">
        <f>'Alle Produkte - Gesamtsortiment'!U338</f>
        <v/>
      </c>
      <c r="D295" s="170"/>
      <c r="E295" s="170"/>
      <c r="F295" s="170"/>
      <c r="G295" s="170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170"/>
      <c r="AB295" s="170"/>
      <c r="AC295" s="170"/>
      <c r="AD295" s="170"/>
    </row>
    <row r="296">
      <c r="A296" s="65" t="str">
        <f>'Alle Produkte - Gesamtsortiment'!A339</f>
        <v/>
      </c>
      <c r="B296" s="112" t="str">
        <f>'Alle Produkte - Gesamtsortiment'!C339</f>
        <v/>
      </c>
      <c r="C296" s="112" t="str">
        <f>'Alle Produkte - Gesamtsortiment'!U339</f>
        <v/>
      </c>
      <c r="D296" s="170"/>
      <c r="E296" s="170"/>
      <c r="F296" s="170"/>
      <c r="G296" s="170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70"/>
      <c r="AB296" s="170"/>
      <c r="AC296" s="170"/>
      <c r="AD296" s="170"/>
    </row>
    <row r="297">
      <c r="A297" s="65" t="str">
        <f>'Alle Produkte - Gesamtsortiment'!A340</f>
        <v/>
      </c>
      <c r="B297" s="112" t="str">
        <f>'Alle Produkte - Gesamtsortiment'!C340</f>
        <v/>
      </c>
      <c r="C297" s="112" t="str">
        <f>'Alle Produkte - Gesamtsortiment'!U340</f>
        <v/>
      </c>
      <c r="D297" s="170"/>
      <c r="E297" s="170"/>
      <c r="F297" s="170"/>
      <c r="G297" s="170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70"/>
      <c r="AB297" s="170"/>
      <c r="AC297" s="170"/>
      <c r="AD297" s="170"/>
    </row>
    <row r="298">
      <c r="A298" s="65" t="str">
        <f>'Alle Produkte - Gesamtsortiment'!A341</f>
        <v/>
      </c>
      <c r="B298" s="112" t="str">
        <f>'Alle Produkte - Gesamtsortiment'!C341</f>
        <v/>
      </c>
      <c r="C298" s="112" t="str">
        <f>'Alle Produkte - Gesamtsortiment'!U341</f>
        <v/>
      </c>
      <c r="D298" s="170"/>
      <c r="E298" s="170"/>
      <c r="F298" s="170"/>
      <c r="G298" s="170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70"/>
      <c r="AB298" s="170"/>
      <c r="AC298" s="170"/>
      <c r="AD298" s="170"/>
    </row>
    <row r="299">
      <c r="A299" s="65" t="str">
        <f>'Alle Produkte - Gesamtsortiment'!A342</f>
        <v/>
      </c>
      <c r="B299" s="112" t="str">
        <f>'Alle Produkte - Gesamtsortiment'!C342</f>
        <v/>
      </c>
      <c r="C299" s="112" t="str">
        <f>'Alle Produkte - Gesamtsortiment'!U342</f>
        <v/>
      </c>
      <c r="D299" s="170"/>
      <c r="E299" s="170"/>
      <c r="F299" s="170"/>
      <c r="G299" s="170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70"/>
      <c r="AB299" s="170"/>
      <c r="AC299" s="170"/>
      <c r="AD299" s="170"/>
    </row>
    <row r="300">
      <c r="A300" s="65" t="str">
        <f>'Alle Produkte - Gesamtsortiment'!A343</f>
        <v/>
      </c>
      <c r="B300" s="112" t="str">
        <f>'Alle Produkte - Gesamtsortiment'!C343</f>
        <v/>
      </c>
      <c r="C300" s="112" t="str">
        <f>'Alle Produkte - Gesamtsortiment'!U343</f>
        <v/>
      </c>
      <c r="D300" s="170"/>
      <c r="E300" s="170"/>
      <c r="F300" s="170"/>
      <c r="G300" s="170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70"/>
      <c r="AB300" s="170"/>
      <c r="AC300" s="170"/>
      <c r="AD300" s="170"/>
    </row>
    <row r="301">
      <c r="A301" s="65" t="str">
        <f>'Alle Produkte - Gesamtsortiment'!A344</f>
        <v/>
      </c>
      <c r="B301" s="112" t="str">
        <f>'Alle Produkte - Gesamtsortiment'!C344</f>
        <v/>
      </c>
      <c r="C301" s="112" t="str">
        <f>'Alle Produkte - Gesamtsortiment'!U344</f>
        <v/>
      </c>
      <c r="D301" s="170"/>
      <c r="E301" s="170"/>
      <c r="F301" s="170"/>
      <c r="G301" s="170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70"/>
      <c r="AB301" s="170"/>
      <c r="AC301" s="170"/>
      <c r="AD301" s="170"/>
    </row>
    <row r="302">
      <c r="A302" s="65" t="str">
        <f>'Alle Produkte - Gesamtsortiment'!A345</f>
        <v/>
      </c>
      <c r="B302" s="112" t="str">
        <f>'Alle Produkte - Gesamtsortiment'!C345</f>
        <v/>
      </c>
      <c r="C302" s="112" t="str">
        <f>'Alle Produkte - Gesamtsortiment'!U345</f>
        <v/>
      </c>
      <c r="D302" s="170"/>
      <c r="E302" s="170"/>
      <c r="F302" s="170"/>
      <c r="G302" s="170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70"/>
      <c r="AB302" s="170"/>
      <c r="AC302" s="170"/>
      <c r="AD302" s="170"/>
    </row>
    <row r="303">
      <c r="A303" s="65" t="str">
        <f>'Alle Produkte - Gesamtsortiment'!A346</f>
        <v/>
      </c>
      <c r="B303" s="112" t="str">
        <f>'Alle Produkte - Gesamtsortiment'!C346</f>
        <v/>
      </c>
      <c r="C303" s="112" t="str">
        <f>'Alle Produkte - Gesamtsortiment'!U346</f>
        <v/>
      </c>
      <c r="D303" s="170"/>
      <c r="E303" s="170"/>
      <c r="F303" s="170"/>
      <c r="G303" s="170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  <c r="AA303" s="170"/>
      <c r="AB303" s="170"/>
      <c r="AC303" s="170"/>
      <c r="AD303" s="170"/>
    </row>
    <row r="304">
      <c r="A304" s="65" t="str">
        <f>'Alle Produkte - Gesamtsortiment'!A347</f>
        <v/>
      </c>
      <c r="B304" s="112" t="str">
        <f>'Alle Produkte - Gesamtsortiment'!C347</f>
        <v/>
      </c>
      <c r="C304" s="112" t="str">
        <f>'Alle Produkte - Gesamtsortiment'!U347</f>
        <v/>
      </c>
      <c r="D304" s="170"/>
      <c r="E304" s="170"/>
      <c r="F304" s="170"/>
      <c r="G304" s="170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  <c r="AA304" s="170"/>
      <c r="AB304" s="170"/>
      <c r="AC304" s="170"/>
      <c r="AD304" s="170"/>
    </row>
    <row r="305">
      <c r="A305" s="65" t="str">
        <f>'Alle Produkte - Gesamtsortiment'!A348</f>
        <v/>
      </c>
      <c r="B305" s="112" t="str">
        <f>'Alle Produkte - Gesamtsortiment'!C348</f>
        <v/>
      </c>
      <c r="C305" s="112" t="str">
        <f>'Alle Produkte - Gesamtsortiment'!U348</f>
        <v/>
      </c>
      <c r="D305" s="170"/>
      <c r="E305" s="170"/>
      <c r="F305" s="170"/>
      <c r="G305" s="170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  <c r="AA305" s="170"/>
      <c r="AB305" s="170"/>
      <c r="AC305" s="170"/>
      <c r="AD305" s="170"/>
    </row>
    <row r="306">
      <c r="A306" s="65" t="str">
        <f>'Alle Produkte - Gesamtsortiment'!A349</f>
        <v/>
      </c>
      <c r="B306" s="112" t="str">
        <f>'Alle Produkte - Gesamtsortiment'!C349</f>
        <v/>
      </c>
      <c r="C306" s="112" t="str">
        <f>'Alle Produkte - Gesamtsortiment'!U349</f>
        <v/>
      </c>
      <c r="D306" s="170"/>
      <c r="E306" s="170"/>
      <c r="F306" s="170"/>
      <c r="G306" s="170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  <c r="AA306" s="170"/>
      <c r="AB306" s="170"/>
      <c r="AC306" s="170"/>
      <c r="AD306" s="170"/>
    </row>
    <row r="307">
      <c r="A307" s="65" t="str">
        <f>'Alle Produkte - Gesamtsortiment'!A350</f>
        <v/>
      </c>
      <c r="B307" s="112" t="str">
        <f>'Alle Produkte - Gesamtsortiment'!C350</f>
        <v/>
      </c>
      <c r="C307" s="112" t="str">
        <f>'Alle Produkte - Gesamtsortiment'!U350</f>
        <v/>
      </c>
      <c r="D307" s="170"/>
      <c r="E307" s="170"/>
      <c r="F307" s="170"/>
      <c r="G307" s="170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  <c r="AA307" s="170"/>
      <c r="AB307" s="170"/>
      <c r="AC307" s="170"/>
      <c r="AD307" s="170"/>
    </row>
    <row r="308">
      <c r="A308" s="65" t="str">
        <f>'Alle Produkte - Gesamtsortiment'!A351</f>
        <v/>
      </c>
      <c r="B308" s="112" t="str">
        <f>'Alle Produkte - Gesamtsortiment'!C351</f>
        <v/>
      </c>
      <c r="C308" s="112" t="str">
        <f>'Alle Produkte - Gesamtsortiment'!U351</f>
        <v/>
      </c>
      <c r="D308" s="170"/>
      <c r="E308" s="170"/>
      <c r="F308" s="170"/>
      <c r="G308" s="170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  <c r="AA308" s="170"/>
      <c r="AB308" s="170"/>
      <c r="AC308" s="170"/>
      <c r="AD308" s="170"/>
    </row>
    <row r="309">
      <c r="A309" s="197" t="str">
        <f>'Alle Produkte - Gesamtsortiment'!A352</f>
        <v/>
      </c>
      <c r="B309" s="112" t="str">
        <f>'Alle Produkte - Gesamtsortiment'!C352</f>
        <v/>
      </c>
      <c r="C309" s="112" t="str">
        <f>'Alle Produkte - Gesamtsortiment'!U352</f>
        <v/>
      </c>
      <c r="D309" s="170"/>
      <c r="E309" s="170"/>
      <c r="F309" s="170"/>
      <c r="G309" s="170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  <c r="AA309" s="170"/>
      <c r="AB309" s="170"/>
      <c r="AC309" s="170"/>
      <c r="AD309" s="170"/>
    </row>
    <row r="310">
      <c r="A310" s="65" t="str">
        <f>'Alle Produkte - Gesamtsortiment'!A353</f>
        <v/>
      </c>
      <c r="B310" s="112" t="str">
        <f>'Alle Produkte - Gesamtsortiment'!C353</f>
        <v/>
      </c>
      <c r="C310" s="112" t="str">
        <f>'Alle Produkte - Gesamtsortiment'!U353</f>
        <v/>
      </c>
      <c r="D310" s="170"/>
      <c r="E310" s="170"/>
      <c r="F310" s="170"/>
      <c r="G310" s="170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70"/>
      <c r="AB310" s="170"/>
      <c r="AC310" s="170"/>
      <c r="AD310" s="170"/>
    </row>
    <row r="311">
      <c r="A311" s="65" t="str">
        <f>'Alle Produkte - Gesamtsortiment'!A354</f>
        <v/>
      </c>
      <c r="B311" s="112" t="str">
        <f>'Alle Produkte - Gesamtsortiment'!C354</f>
        <v/>
      </c>
      <c r="C311" s="112" t="str">
        <f>'Alle Produkte - Gesamtsortiment'!U354</f>
        <v/>
      </c>
      <c r="D311" s="170"/>
      <c r="E311" s="170"/>
      <c r="F311" s="170"/>
      <c r="G311" s="170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  <c r="AA311" s="170"/>
      <c r="AB311" s="170"/>
      <c r="AC311" s="170"/>
      <c r="AD311" s="170"/>
    </row>
    <row r="312">
      <c r="A312" s="65" t="str">
        <f>'Alle Produkte - Gesamtsortiment'!A355</f>
        <v/>
      </c>
      <c r="B312" s="112" t="str">
        <f>'Alle Produkte - Gesamtsortiment'!C355</f>
        <v/>
      </c>
      <c r="C312" s="112" t="str">
        <f>'Alle Produkte - Gesamtsortiment'!U355</f>
        <v/>
      </c>
      <c r="D312" s="170"/>
      <c r="E312" s="170"/>
      <c r="F312" s="170"/>
      <c r="G312" s="170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  <c r="AA312" s="170"/>
      <c r="AB312" s="170"/>
      <c r="AC312" s="170"/>
      <c r="AD312" s="170"/>
    </row>
    <row r="313">
      <c r="A313" s="65" t="str">
        <f>'Alle Produkte - Gesamtsortiment'!A356</f>
        <v/>
      </c>
      <c r="B313" s="112" t="str">
        <f>'Alle Produkte - Gesamtsortiment'!C356</f>
        <v/>
      </c>
      <c r="C313" s="112" t="str">
        <f>'Alle Produkte - Gesamtsortiment'!U356</f>
        <v/>
      </c>
      <c r="D313" s="170"/>
      <c r="E313" s="170"/>
      <c r="F313" s="170"/>
      <c r="G313" s="170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70"/>
      <c r="AB313" s="170"/>
      <c r="AC313" s="170"/>
      <c r="AD313" s="170"/>
    </row>
    <row r="314">
      <c r="A314" s="65" t="str">
        <f>'Alle Produkte - Gesamtsortiment'!A357</f>
        <v/>
      </c>
      <c r="B314" s="112" t="str">
        <f>'Alle Produkte - Gesamtsortiment'!C357</f>
        <v/>
      </c>
      <c r="C314" s="112" t="str">
        <f>'Alle Produkte - Gesamtsortiment'!U357</f>
        <v/>
      </c>
      <c r="D314" s="170"/>
      <c r="E314" s="170"/>
      <c r="F314" s="170"/>
      <c r="G314" s="170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  <c r="AA314" s="170"/>
      <c r="AB314" s="170"/>
      <c r="AC314" s="170"/>
      <c r="AD314" s="170"/>
    </row>
    <row r="315">
      <c r="A315" s="65" t="str">
        <f>'Alle Produkte - Gesamtsortiment'!A358</f>
        <v/>
      </c>
      <c r="B315" s="112" t="str">
        <f>'Alle Produkte - Gesamtsortiment'!C358</f>
        <v/>
      </c>
      <c r="C315" s="112" t="str">
        <f>'Alle Produkte - Gesamtsortiment'!U358</f>
        <v/>
      </c>
      <c r="D315" s="170"/>
      <c r="E315" s="170"/>
      <c r="F315" s="170"/>
      <c r="G315" s="170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  <c r="AA315" s="170"/>
      <c r="AB315" s="170"/>
      <c r="AC315" s="170"/>
      <c r="AD315" s="170"/>
    </row>
    <row r="316">
      <c r="A316" s="65" t="str">
        <f>'Alle Produkte - Gesamtsortiment'!A359</f>
        <v/>
      </c>
      <c r="B316" s="112" t="str">
        <f>'Alle Produkte - Gesamtsortiment'!C359</f>
        <v/>
      </c>
      <c r="C316" s="112" t="str">
        <f>'Alle Produkte - Gesamtsortiment'!U359</f>
        <v/>
      </c>
      <c r="D316" s="170"/>
      <c r="E316" s="170"/>
      <c r="F316" s="170"/>
      <c r="G316" s="170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70"/>
      <c r="AB316" s="170"/>
      <c r="AC316" s="170"/>
      <c r="AD316" s="170"/>
    </row>
    <row r="317">
      <c r="A317" s="65" t="str">
        <f>'Alle Produkte - Gesamtsortiment'!A360</f>
        <v/>
      </c>
      <c r="B317" s="112" t="str">
        <f>'Alle Produkte - Gesamtsortiment'!C360</f>
        <v/>
      </c>
      <c r="C317" s="112" t="str">
        <f>'Alle Produkte - Gesamtsortiment'!U360</f>
        <v/>
      </c>
      <c r="D317" s="170"/>
      <c r="E317" s="170"/>
      <c r="F317" s="170"/>
      <c r="G317" s="170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70"/>
      <c r="AB317" s="170"/>
      <c r="AC317" s="170"/>
      <c r="AD317" s="170"/>
    </row>
    <row r="318">
      <c r="A318" s="65" t="str">
        <f>'Alle Produkte - Gesamtsortiment'!A361</f>
        <v/>
      </c>
      <c r="B318" s="112" t="str">
        <f>'Alle Produkte - Gesamtsortiment'!C361</f>
        <v/>
      </c>
      <c r="C318" s="112" t="str">
        <f>'Alle Produkte - Gesamtsortiment'!U361</f>
        <v/>
      </c>
      <c r="D318" s="170"/>
      <c r="E318" s="170"/>
      <c r="F318" s="170"/>
      <c r="G318" s="170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  <c r="AA318" s="170"/>
      <c r="AB318" s="170"/>
      <c r="AC318" s="170"/>
      <c r="AD318" s="170"/>
    </row>
    <row r="319">
      <c r="A319" s="65" t="str">
        <f>'Alle Produkte - Gesamtsortiment'!A362</f>
        <v/>
      </c>
      <c r="B319" s="112" t="str">
        <f>'Alle Produkte - Gesamtsortiment'!C362</f>
        <v/>
      </c>
      <c r="C319" s="112" t="str">
        <f>'Alle Produkte - Gesamtsortiment'!U362</f>
        <v/>
      </c>
      <c r="D319" s="170"/>
      <c r="E319" s="170"/>
      <c r="F319" s="170"/>
      <c r="G319" s="170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  <c r="AA319" s="170"/>
      <c r="AB319" s="170"/>
      <c r="AC319" s="170"/>
      <c r="AD319" s="170"/>
    </row>
    <row r="320">
      <c r="A320" s="65" t="str">
        <f>'Alle Produkte - Gesamtsortiment'!A363</f>
        <v/>
      </c>
      <c r="B320" s="112" t="str">
        <f>'Alle Produkte - Gesamtsortiment'!C363</f>
        <v/>
      </c>
      <c r="C320" s="112" t="str">
        <f>'Alle Produkte - Gesamtsortiment'!U363</f>
        <v/>
      </c>
      <c r="D320" s="170"/>
      <c r="E320" s="170"/>
      <c r="F320" s="170"/>
      <c r="G320" s="170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  <c r="AA320" s="170"/>
      <c r="AB320" s="170"/>
      <c r="AC320" s="170"/>
      <c r="AD320" s="170"/>
    </row>
    <row r="321">
      <c r="A321" s="65" t="str">
        <f>'Alle Produkte - Gesamtsortiment'!A364</f>
        <v/>
      </c>
      <c r="B321" s="112" t="str">
        <f>'Alle Produkte - Gesamtsortiment'!C364</f>
        <v/>
      </c>
      <c r="C321" s="112" t="str">
        <f>'Alle Produkte - Gesamtsortiment'!U364</f>
        <v/>
      </c>
      <c r="D321" s="170"/>
      <c r="E321" s="170"/>
      <c r="F321" s="170"/>
      <c r="G321" s="170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  <c r="AA321" s="170"/>
      <c r="AB321" s="170"/>
      <c r="AC321" s="170"/>
      <c r="AD321" s="170"/>
    </row>
    <row r="322">
      <c r="A322" s="65" t="str">
        <f>'Alle Produkte - Gesamtsortiment'!A365</f>
        <v/>
      </c>
      <c r="B322" s="112" t="str">
        <f>'Alle Produkte - Gesamtsortiment'!C365</f>
        <v/>
      </c>
      <c r="C322" s="112" t="str">
        <f>'Alle Produkte - Gesamtsortiment'!U365</f>
        <v/>
      </c>
      <c r="D322" s="170"/>
      <c r="E322" s="170"/>
      <c r="F322" s="170"/>
      <c r="G322" s="170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  <c r="AA322" s="170"/>
      <c r="AB322" s="170"/>
      <c r="AC322" s="170"/>
      <c r="AD322" s="170"/>
    </row>
    <row r="323">
      <c r="A323" s="197" t="str">
        <f>'Alle Produkte - Gesamtsortiment'!A366</f>
        <v/>
      </c>
      <c r="B323" s="112" t="str">
        <f>'Alle Produkte - Gesamtsortiment'!C366</f>
        <v/>
      </c>
      <c r="C323" s="112" t="str">
        <f>'Alle Produkte - Gesamtsortiment'!U366</f>
        <v/>
      </c>
      <c r="D323" s="170"/>
      <c r="E323" s="170"/>
      <c r="F323" s="170"/>
      <c r="G323" s="170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  <c r="AA323" s="170"/>
      <c r="AB323" s="170"/>
      <c r="AC323" s="170"/>
      <c r="AD323" s="170"/>
    </row>
    <row r="324">
      <c r="A324" s="65" t="str">
        <f>'Alle Produkte - Gesamtsortiment'!A367</f>
        <v/>
      </c>
      <c r="B324" s="112" t="str">
        <f>'Alle Produkte - Gesamtsortiment'!C367</f>
        <v/>
      </c>
      <c r="C324" s="112" t="str">
        <f>'Alle Produkte - Gesamtsortiment'!U367</f>
        <v/>
      </c>
      <c r="D324" s="170"/>
      <c r="E324" s="170"/>
      <c r="F324" s="170"/>
      <c r="G324" s="170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  <c r="AA324" s="170"/>
      <c r="AB324" s="170"/>
      <c r="AC324" s="170"/>
      <c r="AD324" s="170"/>
    </row>
    <row r="325">
      <c r="A325" s="65" t="str">
        <f>'Alle Produkte - Gesamtsortiment'!A368</f>
        <v/>
      </c>
      <c r="B325" s="112" t="str">
        <f>'Alle Produkte - Gesamtsortiment'!C368</f>
        <v/>
      </c>
      <c r="C325" s="112" t="str">
        <f>'Alle Produkte - Gesamtsortiment'!U368</f>
        <v/>
      </c>
      <c r="D325" s="170"/>
      <c r="E325" s="170"/>
      <c r="F325" s="170"/>
      <c r="G325" s="170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  <c r="AA325" s="170"/>
      <c r="AB325" s="170"/>
      <c r="AC325" s="170"/>
      <c r="AD325" s="170"/>
    </row>
    <row r="326">
      <c r="A326" s="65" t="str">
        <f>'Alle Produkte - Gesamtsortiment'!A369</f>
        <v/>
      </c>
      <c r="B326" s="112" t="str">
        <f>'Alle Produkte - Gesamtsortiment'!C369</f>
        <v/>
      </c>
      <c r="C326" s="112" t="str">
        <f>'Alle Produkte - Gesamtsortiment'!U369</f>
        <v/>
      </c>
      <c r="D326" s="170"/>
      <c r="E326" s="170"/>
      <c r="F326" s="170"/>
      <c r="G326" s="170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  <c r="AA326" s="170"/>
      <c r="AB326" s="170"/>
      <c r="AC326" s="170"/>
      <c r="AD326" s="170"/>
    </row>
    <row r="327">
      <c r="A327" s="65" t="str">
        <f>'Alle Produkte - Gesamtsortiment'!A370</f>
        <v/>
      </c>
      <c r="B327" s="112" t="str">
        <f>'Alle Produkte - Gesamtsortiment'!C370</f>
        <v/>
      </c>
      <c r="C327" s="112" t="str">
        <f>'Alle Produkte - Gesamtsortiment'!U370</f>
        <v/>
      </c>
      <c r="D327" s="170"/>
      <c r="E327" s="170"/>
      <c r="F327" s="170"/>
      <c r="G327" s="170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  <c r="AA327" s="170"/>
      <c r="AB327" s="170"/>
      <c r="AC327" s="170"/>
      <c r="AD327" s="170"/>
    </row>
    <row r="328">
      <c r="A328" s="65" t="str">
        <f>'Alle Produkte - Gesamtsortiment'!A371</f>
        <v/>
      </c>
      <c r="B328" s="112" t="str">
        <f>'Alle Produkte - Gesamtsortiment'!C371</f>
        <v/>
      </c>
      <c r="C328" s="112" t="str">
        <f>'Alle Produkte - Gesamtsortiment'!U371</f>
        <v/>
      </c>
      <c r="D328" s="170"/>
      <c r="E328" s="170"/>
      <c r="F328" s="170"/>
      <c r="G328" s="170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  <c r="AA328" s="170"/>
      <c r="AB328" s="170"/>
      <c r="AC328" s="170"/>
      <c r="AD328" s="170"/>
    </row>
    <row r="329">
      <c r="A329" s="65" t="str">
        <f>'Alle Produkte - Gesamtsortiment'!A372</f>
        <v/>
      </c>
      <c r="B329" s="112" t="str">
        <f>'Alle Produkte - Gesamtsortiment'!C372</f>
        <v/>
      </c>
      <c r="C329" s="112" t="str">
        <f>'Alle Produkte - Gesamtsortiment'!U372</f>
        <v/>
      </c>
      <c r="D329" s="170"/>
      <c r="E329" s="170"/>
      <c r="F329" s="170"/>
      <c r="G329" s="170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  <c r="AA329" s="170"/>
      <c r="AB329" s="170"/>
      <c r="AC329" s="170"/>
      <c r="AD329" s="170"/>
    </row>
    <row r="330">
      <c r="A330" s="65" t="str">
        <f>'Alle Produkte - Gesamtsortiment'!A373</f>
        <v/>
      </c>
      <c r="B330" s="112" t="str">
        <f>'Alle Produkte - Gesamtsortiment'!C373</f>
        <v/>
      </c>
      <c r="C330" s="112" t="str">
        <f>'Alle Produkte - Gesamtsortiment'!U373</f>
        <v/>
      </c>
      <c r="D330" s="170"/>
      <c r="E330" s="170"/>
      <c r="F330" s="170"/>
      <c r="G330" s="170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  <c r="AA330" s="170"/>
      <c r="AB330" s="170"/>
      <c r="AC330" s="170"/>
      <c r="AD330" s="170"/>
    </row>
    <row r="331">
      <c r="A331" s="65" t="str">
        <f>'Alle Produkte - Gesamtsortiment'!A374</f>
        <v/>
      </c>
      <c r="B331" s="112" t="str">
        <f>'Alle Produkte - Gesamtsortiment'!C374</f>
        <v/>
      </c>
      <c r="C331" s="112" t="str">
        <f>'Alle Produkte - Gesamtsortiment'!U374</f>
        <v/>
      </c>
      <c r="D331" s="170"/>
      <c r="E331" s="170"/>
      <c r="F331" s="170"/>
      <c r="G331" s="170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70"/>
      <c r="AB331" s="170"/>
      <c r="AC331" s="170"/>
      <c r="AD331" s="170"/>
    </row>
    <row r="332">
      <c r="A332" s="65" t="str">
        <f>'Alle Produkte - Gesamtsortiment'!A375</f>
        <v/>
      </c>
      <c r="B332" s="112" t="str">
        <f>'Alle Produkte - Gesamtsortiment'!C375</f>
        <v/>
      </c>
      <c r="C332" s="112" t="str">
        <f>'Alle Produkte - Gesamtsortiment'!U375</f>
        <v/>
      </c>
      <c r="D332" s="170"/>
      <c r="E332" s="170"/>
      <c r="F332" s="170"/>
      <c r="G332" s="170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  <c r="AA332" s="170"/>
      <c r="AB332" s="170"/>
      <c r="AC332" s="170"/>
      <c r="AD332" s="170"/>
    </row>
    <row r="333">
      <c r="A333" s="65" t="str">
        <f>'Alle Produkte - Gesamtsortiment'!A376</f>
        <v/>
      </c>
      <c r="B333" s="112" t="str">
        <f>'Alle Produkte - Gesamtsortiment'!C376</f>
        <v/>
      </c>
      <c r="C333" s="112" t="str">
        <f>'Alle Produkte - Gesamtsortiment'!U376</f>
        <v/>
      </c>
      <c r="D333" s="170"/>
      <c r="E333" s="170"/>
      <c r="F333" s="170"/>
      <c r="G333" s="170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  <c r="AA333" s="170"/>
      <c r="AB333" s="170"/>
      <c r="AC333" s="170"/>
      <c r="AD333" s="170"/>
    </row>
    <row r="334">
      <c r="A334" s="65" t="str">
        <f>'Alle Produkte - Gesamtsortiment'!A377</f>
        <v/>
      </c>
      <c r="B334" s="112" t="str">
        <f>'Alle Produkte - Gesamtsortiment'!C377</f>
        <v/>
      </c>
      <c r="C334" s="112" t="str">
        <f>'Alle Produkte - Gesamtsortiment'!U377</f>
        <v/>
      </c>
      <c r="D334" s="170"/>
      <c r="E334" s="170"/>
      <c r="F334" s="170"/>
      <c r="G334" s="170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  <c r="AA334" s="170"/>
      <c r="AB334" s="170"/>
      <c r="AC334" s="170"/>
      <c r="AD334" s="170"/>
    </row>
    <row r="335">
      <c r="A335" s="65" t="str">
        <f>'Alle Produkte - Gesamtsortiment'!A378</f>
        <v/>
      </c>
      <c r="B335" s="112" t="str">
        <f>'Alle Produkte - Gesamtsortiment'!C378</f>
        <v/>
      </c>
      <c r="C335" s="112" t="str">
        <f>'Alle Produkte - Gesamtsortiment'!U378</f>
        <v/>
      </c>
      <c r="D335" s="170"/>
      <c r="E335" s="170"/>
      <c r="F335" s="170"/>
      <c r="G335" s="170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  <c r="AA335" s="170"/>
      <c r="AB335" s="170"/>
      <c r="AC335" s="170"/>
      <c r="AD335" s="170"/>
    </row>
    <row r="336">
      <c r="A336" s="65" t="str">
        <f>'Alle Produkte - Gesamtsortiment'!A379</f>
        <v/>
      </c>
      <c r="B336" s="112" t="str">
        <f>'Alle Produkte - Gesamtsortiment'!C379</f>
        <v/>
      </c>
      <c r="C336" s="112" t="str">
        <f>'Alle Produkte - Gesamtsortiment'!U379</f>
        <v/>
      </c>
      <c r="D336" s="170"/>
      <c r="E336" s="170"/>
      <c r="F336" s="170"/>
      <c r="G336" s="170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  <c r="AA336" s="170"/>
      <c r="AB336" s="170"/>
      <c r="AC336" s="170"/>
      <c r="AD336" s="170"/>
    </row>
    <row r="337">
      <c r="A337" s="197" t="str">
        <f>'Alle Produkte - Gesamtsortiment'!A380</f>
        <v/>
      </c>
      <c r="B337" s="112" t="str">
        <f>'Alle Produkte - Gesamtsortiment'!C380</f>
        <v/>
      </c>
      <c r="C337" s="112" t="str">
        <f>'Alle Produkte - Gesamtsortiment'!U380</f>
        <v/>
      </c>
      <c r="D337" s="170"/>
      <c r="E337" s="170"/>
      <c r="F337" s="170"/>
      <c r="G337" s="170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  <c r="AA337" s="170"/>
      <c r="AB337" s="170"/>
      <c r="AC337" s="170"/>
      <c r="AD337" s="170"/>
    </row>
    <row r="338">
      <c r="A338" s="65" t="str">
        <f>'Alle Produkte - Gesamtsortiment'!A381</f>
        <v/>
      </c>
      <c r="B338" s="112" t="str">
        <f>'Alle Produkte - Gesamtsortiment'!C381</f>
        <v/>
      </c>
      <c r="C338" s="112" t="str">
        <f>'Alle Produkte - Gesamtsortiment'!U381</f>
        <v/>
      </c>
      <c r="D338" s="170"/>
      <c r="E338" s="170"/>
      <c r="F338" s="170"/>
      <c r="G338" s="170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  <c r="AA338" s="170"/>
      <c r="AB338" s="170"/>
      <c r="AC338" s="170"/>
      <c r="AD338" s="170"/>
    </row>
    <row r="339">
      <c r="A339" s="65" t="str">
        <f>'Alle Produkte - Gesamtsortiment'!A382</f>
        <v/>
      </c>
      <c r="B339" s="112" t="str">
        <f>'Alle Produkte - Gesamtsortiment'!C382</f>
        <v/>
      </c>
      <c r="C339" s="112" t="str">
        <f>'Alle Produkte - Gesamtsortiment'!U382</f>
        <v/>
      </c>
      <c r="D339" s="170"/>
      <c r="E339" s="170"/>
      <c r="F339" s="170"/>
      <c r="G339" s="170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  <c r="AA339" s="170"/>
      <c r="AB339" s="170"/>
      <c r="AC339" s="170"/>
      <c r="AD339" s="170"/>
    </row>
    <row r="340">
      <c r="A340" s="65" t="str">
        <f>'Alle Produkte - Gesamtsortiment'!A383</f>
        <v/>
      </c>
      <c r="B340" s="112" t="str">
        <f>'Alle Produkte - Gesamtsortiment'!C383</f>
        <v/>
      </c>
      <c r="C340" s="112" t="str">
        <f>'Alle Produkte - Gesamtsortiment'!U383</f>
        <v/>
      </c>
      <c r="D340" s="170"/>
      <c r="E340" s="170"/>
      <c r="F340" s="170"/>
      <c r="G340" s="170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  <c r="AA340" s="170"/>
      <c r="AB340" s="170"/>
      <c r="AC340" s="170"/>
      <c r="AD340" s="170"/>
    </row>
    <row r="341">
      <c r="A341" s="65" t="str">
        <f>'Alle Produkte - Gesamtsortiment'!A384</f>
        <v/>
      </c>
      <c r="B341" s="112" t="str">
        <f>'Alle Produkte - Gesamtsortiment'!C384</f>
        <v/>
      </c>
      <c r="C341" s="112" t="str">
        <f>'Alle Produkte - Gesamtsortiment'!U384</f>
        <v/>
      </c>
      <c r="D341" s="170"/>
      <c r="E341" s="170"/>
      <c r="F341" s="170"/>
      <c r="G341" s="170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  <c r="AA341" s="170"/>
      <c r="AB341" s="170"/>
      <c r="AC341" s="170"/>
      <c r="AD341" s="170"/>
    </row>
    <row r="342">
      <c r="A342" s="170" t="str">
        <f>'Alle Produkte - Gesamtsortiment'!A385</f>
        <v/>
      </c>
      <c r="B342" s="170"/>
      <c r="C342" s="112" t="str">
        <f>'Alle Produkte - Gesamtsortiment'!U385</f>
        <v/>
      </c>
      <c r="D342" s="170"/>
      <c r="E342" s="170"/>
      <c r="F342" s="170"/>
      <c r="G342" s="170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  <c r="AA342" s="170"/>
      <c r="AB342" s="170"/>
      <c r="AC342" s="170"/>
      <c r="AD342" s="170"/>
    </row>
    <row r="343">
      <c r="A343" s="170" t="str">
        <f>'Alle Produkte - Gesamtsortiment'!A386</f>
        <v/>
      </c>
      <c r="B343" s="170"/>
      <c r="C343" s="112" t="str">
        <f>'Alle Produkte - Gesamtsortiment'!U386</f>
        <v/>
      </c>
      <c r="D343" s="170"/>
      <c r="E343" s="170"/>
      <c r="F343" s="170"/>
      <c r="G343" s="170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  <c r="AA343" s="170"/>
      <c r="AB343" s="170"/>
      <c r="AC343" s="170"/>
      <c r="AD343" s="170"/>
    </row>
    <row r="344">
      <c r="A344" s="170" t="str">
        <f>'Alle Produkte - Gesamtsortiment'!A387</f>
        <v/>
      </c>
      <c r="B344" s="170"/>
      <c r="C344" s="112" t="str">
        <f>'Alle Produkte - Gesamtsortiment'!U387</f>
        <v/>
      </c>
      <c r="D344" s="170"/>
      <c r="E344" s="170"/>
      <c r="F344" s="170"/>
      <c r="G344" s="170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  <c r="AA344" s="170"/>
      <c r="AB344" s="170"/>
      <c r="AC344" s="170"/>
      <c r="AD344" s="170"/>
    </row>
    <row r="345">
      <c r="A345" s="170" t="str">
        <f>'Alle Produkte - Gesamtsortiment'!A388</f>
        <v/>
      </c>
      <c r="B345" s="170"/>
      <c r="C345" s="112" t="str">
        <f>'Alle Produkte - Gesamtsortiment'!U388</f>
        <v/>
      </c>
      <c r="D345" s="170"/>
      <c r="E345" s="170"/>
      <c r="F345" s="170"/>
      <c r="G345" s="170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  <c r="AA345" s="170"/>
      <c r="AB345" s="170"/>
      <c r="AC345" s="170"/>
      <c r="AD345" s="170"/>
    </row>
    <row r="346">
      <c r="A346" s="170" t="str">
        <f>'Alle Produkte - Gesamtsortiment'!A389</f>
        <v/>
      </c>
      <c r="B346" s="170"/>
      <c r="C346" s="112" t="str">
        <f>'Alle Produkte - Gesamtsortiment'!U389</f>
        <v/>
      </c>
      <c r="D346" s="170"/>
      <c r="E346" s="170"/>
      <c r="F346" s="170"/>
      <c r="G346" s="170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  <c r="AA346" s="170"/>
      <c r="AB346" s="170"/>
      <c r="AC346" s="170"/>
      <c r="AD346" s="170"/>
    </row>
    <row r="347">
      <c r="A347" s="170" t="str">
        <f>'Alle Produkte - Gesamtsortiment'!A390</f>
        <v/>
      </c>
      <c r="B347" s="170"/>
      <c r="C347" s="112" t="str">
        <f>'Alle Produkte - Gesamtsortiment'!U390</f>
        <v/>
      </c>
      <c r="D347" s="170"/>
      <c r="E347" s="170"/>
      <c r="F347" s="170"/>
      <c r="G347" s="170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  <c r="AA347" s="170"/>
      <c r="AB347" s="170"/>
      <c r="AC347" s="170"/>
      <c r="AD347" s="170"/>
    </row>
    <row r="348">
      <c r="A348" s="170" t="str">
        <f>'Alle Produkte - Gesamtsortiment'!A391</f>
        <v/>
      </c>
      <c r="B348" s="170"/>
      <c r="C348" s="112" t="str">
        <f>'Alle Produkte - Gesamtsortiment'!U391</f>
        <v/>
      </c>
      <c r="D348" s="170"/>
      <c r="E348" s="170"/>
      <c r="F348" s="170"/>
      <c r="G348" s="170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70"/>
      <c r="AB348" s="170"/>
      <c r="AC348" s="170"/>
      <c r="AD348" s="170"/>
    </row>
    <row r="349">
      <c r="A349" s="170" t="str">
        <f>'Alle Produkte - Gesamtsortiment'!A392</f>
        <v/>
      </c>
      <c r="B349" s="170"/>
      <c r="C349" s="112" t="str">
        <f>'Alle Produkte - Gesamtsortiment'!U392</f>
        <v/>
      </c>
      <c r="D349" s="170"/>
      <c r="E349" s="170"/>
      <c r="F349" s="170"/>
      <c r="G349" s="170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70"/>
      <c r="AB349" s="170"/>
      <c r="AC349" s="170"/>
      <c r="AD349" s="170"/>
    </row>
    <row r="350">
      <c r="A350" s="170" t="str">
        <f>'Alle Produkte - Gesamtsortiment'!A393</f>
        <v/>
      </c>
      <c r="B350" s="170"/>
      <c r="C350" s="112" t="str">
        <f>'Alle Produkte - Gesamtsortiment'!U393</f>
        <v/>
      </c>
      <c r="D350" s="170"/>
      <c r="E350" s="170"/>
      <c r="F350" s="170"/>
      <c r="G350" s="170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  <c r="AA350" s="170"/>
      <c r="AB350" s="170"/>
      <c r="AC350" s="170"/>
      <c r="AD350" s="170"/>
    </row>
    <row r="351">
      <c r="A351" s="198" t="str">
        <f>'Alle Produkte - Gesamtsortiment'!A394</f>
        <v/>
      </c>
      <c r="B351" s="170"/>
      <c r="C351" s="112" t="str">
        <f>'Alle Produkte - Gesamtsortiment'!U394</f>
        <v/>
      </c>
      <c r="D351" s="170"/>
      <c r="E351" s="170"/>
      <c r="F351" s="170"/>
      <c r="G351" s="170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70"/>
      <c r="AB351" s="170"/>
      <c r="AC351" s="170"/>
      <c r="AD351" s="170"/>
    </row>
    <row r="352">
      <c r="A352" s="170" t="str">
        <f>'Alle Produkte - Gesamtsortiment'!A395</f>
        <v/>
      </c>
      <c r="B352" s="170"/>
      <c r="C352" s="112" t="str">
        <f>'Alle Produkte - Gesamtsortiment'!U395</f>
        <v/>
      </c>
      <c r="D352" s="170"/>
      <c r="E352" s="170"/>
      <c r="F352" s="170"/>
      <c r="G352" s="170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70"/>
      <c r="AB352" s="170"/>
      <c r="AC352" s="170"/>
      <c r="AD352" s="170"/>
    </row>
    <row r="353">
      <c r="A353" s="170" t="str">
        <f>'Alle Produkte - Gesamtsortiment'!A396</f>
        <v/>
      </c>
      <c r="B353" s="170"/>
      <c r="C353" s="112" t="str">
        <f>'Alle Produkte - Gesamtsortiment'!U396</f>
        <v/>
      </c>
      <c r="D353" s="170"/>
      <c r="E353" s="170"/>
      <c r="F353" s="170"/>
      <c r="G353" s="170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70"/>
      <c r="AB353" s="170"/>
      <c r="AC353" s="170"/>
      <c r="AD353" s="170"/>
    </row>
    <row r="354">
      <c r="A354" s="170" t="str">
        <f>'Alle Produkte - Gesamtsortiment'!A397</f>
        <v/>
      </c>
      <c r="B354" s="170"/>
      <c r="C354" s="112" t="str">
        <f>'Alle Produkte - Gesamtsortiment'!U397</f>
        <v/>
      </c>
      <c r="D354" s="170"/>
      <c r="E354" s="170"/>
      <c r="F354" s="170"/>
      <c r="G354" s="170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70"/>
      <c r="AB354" s="170"/>
      <c r="AC354" s="170"/>
      <c r="AD354" s="170"/>
    </row>
    <row r="355">
      <c r="A355" s="170" t="str">
        <f>'Alle Produkte - Gesamtsortiment'!A398</f>
        <v/>
      </c>
      <c r="B355" s="170"/>
      <c r="C355" s="112" t="str">
        <f>'Alle Produkte - Gesamtsortiment'!U398</f>
        <v/>
      </c>
      <c r="D355" s="170"/>
      <c r="E355" s="170"/>
      <c r="F355" s="170"/>
      <c r="G355" s="170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70"/>
      <c r="AB355" s="170"/>
      <c r="AC355" s="170"/>
      <c r="AD355" s="170"/>
    </row>
    <row r="356">
      <c r="A356" s="170" t="str">
        <f>'Alle Produkte - Gesamtsortiment'!A399</f>
        <v/>
      </c>
      <c r="B356" s="170"/>
      <c r="C356" s="112" t="str">
        <f>'Alle Produkte - Gesamtsortiment'!U399</f>
        <v/>
      </c>
      <c r="D356" s="170"/>
      <c r="E356" s="170"/>
      <c r="F356" s="170"/>
      <c r="G356" s="170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70"/>
      <c r="AB356" s="170"/>
      <c r="AC356" s="170"/>
      <c r="AD356" s="170"/>
    </row>
    <row r="357">
      <c r="A357" s="170" t="str">
        <f>'Alle Produkte - Gesamtsortiment'!A400</f>
        <v/>
      </c>
      <c r="B357" s="170"/>
      <c r="C357" s="112" t="str">
        <f>'Alle Produkte - Gesamtsortiment'!U400</f>
        <v/>
      </c>
      <c r="D357" s="170"/>
      <c r="E357" s="170"/>
      <c r="F357" s="170"/>
      <c r="G357" s="170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  <c r="AA357" s="170"/>
      <c r="AB357" s="170"/>
      <c r="AC357" s="170"/>
      <c r="AD357" s="170"/>
    </row>
    <row r="358">
      <c r="A358" s="170" t="str">
        <f>'Alle Produkte - Gesamtsortiment'!A401</f>
        <v/>
      </c>
      <c r="B358" s="170"/>
      <c r="C358" s="112" t="str">
        <f>'Alle Produkte - Gesamtsortiment'!U401</f>
        <v/>
      </c>
      <c r="D358" s="170"/>
      <c r="E358" s="170"/>
      <c r="F358" s="170"/>
      <c r="G358" s="170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  <c r="AA358" s="170"/>
      <c r="AB358" s="170"/>
      <c r="AC358" s="170"/>
      <c r="AD358" s="170"/>
    </row>
    <row r="359">
      <c r="A359" s="170" t="str">
        <f>'Alle Produkte - Gesamtsortiment'!A402</f>
        <v/>
      </c>
      <c r="B359" s="170"/>
      <c r="C359" s="112" t="str">
        <f>'Alle Produkte - Gesamtsortiment'!U402</f>
        <v/>
      </c>
      <c r="D359" s="170"/>
      <c r="E359" s="170"/>
      <c r="F359" s="170"/>
      <c r="G359" s="170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70"/>
      <c r="AB359" s="170"/>
      <c r="AC359" s="170"/>
      <c r="AD359" s="170"/>
    </row>
    <row r="360">
      <c r="A360" s="170" t="str">
        <f>'Alle Produkte - Gesamtsortiment'!A403</f>
        <v/>
      </c>
      <c r="B360" s="170"/>
      <c r="C360" s="112" t="str">
        <f>'Alle Produkte - Gesamtsortiment'!U403</f>
        <v/>
      </c>
      <c r="D360" s="170"/>
      <c r="E360" s="170"/>
      <c r="F360" s="170"/>
      <c r="G360" s="170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  <c r="AA360" s="170"/>
      <c r="AB360" s="170"/>
      <c r="AC360" s="170"/>
      <c r="AD360" s="170"/>
    </row>
    <row r="361">
      <c r="A361" s="170" t="str">
        <f>'Alle Produkte - Gesamtsortiment'!A404</f>
        <v/>
      </c>
      <c r="B361" s="170"/>
      <c r="C361" s="112" t="str">
        <f>'Alle Produkte - Gesamtsortiment'!U404</f>
        <v/>
      </c>
      <c r="D361" s="170"/>
      <c r="E361" s="170"/>
      <c r="F361" s="170"/>
      <c r="G361" s="170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  <c r="AA361" s="170"/>
      <c r="AB361" s="170"/>
      <c r="AC361" s="170"/>
      <c r="AD361" s="170"/>
    </row>
    <row r="362">
      <c r="A362" s="170" t="str">
        <f>'Alle Produkte - Gesamtsortiment'!A405</f>
        <v/>
      </c>
      <c r="B362" s="170"/>
      <c r="C362" s="112" t="str">
        <f>'Alle Produkte - Gesamtsortiment'!U405</f>
        <v/>
      </c>
      <c r="D362" s="170"/>
      <c r="E362" s="170"/>
      <c r="F362" s="170"/>
      <c r="G362" s="170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70"/>
      <c r="AB362" s="170"/>
      <c r="AC362" s="170"/>
      <c r="AD362" s="170"/>
    </row>
    <row r="363">
      <c r="A363" s="170" t="str">
        <f>'Alle Produkte - Gesamtsortiment'!A406</f>
        <v/>
      </c>
      <c r="B363" s="170"/>
      <c r="C363" s="112" t="str">
        <f>'Alle Produkte - Gesamtsortiment'!U406</f>
        <v/>
      </c>
      <c r="D363" s="170"/>
      <c r="E363" s="170"/>
      <c r="F363" s="170"/>
      <c r="G363" s="170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  <c r="AA363" s="170"/>
      <c r="AB363" s="170"/>
      <c r="AC363" s="170"/>
      <c r="AD363" s="170"/>
    </row>
    <row r="364">
      <c r="A364" s="170" t="str">
        <f>'Alle Produkte - Gesamtsortiment'!A407</f>
        <v/>
      </c>
      <c r="B364" s="170"/>
      <c r="C364" s="112" t="str">
        <f>'Alle Produkte - Gesamtsortiment'!U407</f>
        <v/>
      </c>
      <c r="D364" s="170"/>
      <c r="E364" s="170"/>
      <c r="F364" s="170"/>
      <c r="G364" s="170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  <c r="AA364" s="170"/>
      <c r="AB364" s="170"/>
      <c r="AC364" s="170"/>
      <c r="AD364" s="170"/>
    </row>
    <row r="365">
      <c r="A365" s="198" t="str">
        <f>'Alle Produkte - Gesamtsortiment'!A408</f>
        <v/>
      </c>
      <c r="B365" s="170"/>
      <c r="C365" s="112" t="str">
        <f>'Alle Produkte - Gesamtsortiment'!U408</f>
        <v/>
      </c>
      <c r="D365" s="170"/>
      <c r="E365" s="170"/>
      <c r="F365" s="170"/>
      <c r="G365" s="170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  <c r="AA365" s="170"/>
      <c r="AB365" s="170"/>
      <c r="AC365" s="170"/>
      <c r="AD365" s="170"/>
    </row>
    <row r="366">
      <c r="A366" s="170" t="str">
        <f>'Alle Produkte - Gesamtsortiment'!A409</f>
        <v/>
      </c>
      <c r="B366" s="170"/>
      <c r="C366" s="112" t="str">
        <f>'Alle Produkte - Gesamtsortiment'!U409</f>
        <v/>
      </c>
      <c r="D366" s="170"/>
      <c r="E366" s="170"/>
      <c r="F366" s="170"/>
      <c r="G366" s="170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  <c r="AA366" s="170"/>
      <c r="AB366" s="170"/>
      <c r="AC366" s="170"/>
      <c r="AD366" s="170"/>
    </row>
    <row r="367">
      <c r="A367" s="170" t="str">
        <f>'Alle Produkte - Gesamtsortiment'!A410</f>
        <v/>
      </c>
      <c r="B367" s="170"/>
      <c r="C367" s="112" t="str">
        <f>'Alle Produkte - Gesamtsortiment'!U410</f>
        <v/>
      </c>
      <c r="D367" s="170"/>
      <c r="E367" s="170"/>
      <c r="F367" s="170"/>
      <c r="G367" s="170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  <c r="AA367" s="170"/>
      <c r="AB367" s="170"/>
      <c r="AC367" s="170"/>
      <c r="AD367" s="170"/>
    </row>
    <row r="368">
      <c r="A368" s="170" t="str">
        <f>'Alle Produkte - Gesamtsortiment'!A411</f>
        <v/>
      </c>
      <c r="B368" s="170"/>
      <c r="C368" s="112" t="str">
        <f>'Alle Produkte - Gesamtsortiment'!U411</f>
        <v/>
      </c>
      <c r="D368" s="170"/>
      <c r="E368" s="170"/>
      <c r="F368" s="170"/>
      <c r="G368" s="170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70"/>
      <c r="AB368" s="170"/>
      <c r="AC368" s="170"/>
      <c r="AD368" s="170"/>
    </row>
    <row r="369">
      <c r="A369" s="170" t="str">
        <f>'Alle Produkte - Gesamtsortiment'!A412</f>
        <v/>
      </c>
      <c r="B369" s="170"/>
      <c r="C369" s="112" t="str">
        <f>'Alle Produkte - Gesamtsortiment'!U412</f>
        <v/>
      </c>
      <c r="D369" s="170"/>
      <c r="E369" s="170"/>
      <c r="F369" s="170"/>
      <c r="G369" s="170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  <c r="AA369" s="170"/>
      <c r="AB369" s="170"/>
      <c r="AC369" s="170"/>
      <c r="AD369" s="170"/>
    </row>
    <row r="370">
      <c r="A370" s="170" t="str">
        <f>'Alle Produkte - Gesamtsortiment'!A413</f>
        <v/>
      </c>
      <c r="B370" s="170"/>
      <c r="C370" s="112" t="str">
        <f>'Alle Produkte - Gesamtsortiment'!U413</f>
        <v/>
      </c>
      <c r="D370" s="170"/>
      <c r="E370" s="170"/>
      <c r="F370" s="170"/>
      <c r="G370" s="170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70"/>
      <c r="AB370" s="170"/>
      <c r="AC370" s="170"/>
      <c r="AD370" s="170"/>
    </row>
    <row r="371">
      <c r="A371" s="170" t="str">
        <f>'Alle Produkte - Gesamtsortiment'!A414</f>
        <v/>
      </c>
      <c r="B371" s="170"/>
      <c r="C371" s="112" t="str">
        <f>'Alle Produkte - Gesamtsortiment'!U414</f>
        <v/>
      </c>
      <c r="D371" s="170"/>
      <c r="E371" s="170"/>
      <c r="F371" s="170"/>
      <c r="G371" s="170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70"/>
      <c r="AB371" s="170"/>
      <c r="AC371" s="170"/>
      <c r="AD371" s="170"/>
    </row>
    <row r="372">
      <c r="A372" s="170" t="str">
        <f>'Alle Produkte - Gesamtsortiment'!A415</f>
        <v/>
      </c>
      <c r="B372" s="170"/>
      <c r="C372" s="112" t="str">
        <f>'Alle Produkte - Gesamtsortiment'!U415</f>
        <v/>
      </c>
      <c r="D372" s="170"/>
      <c r="E372" s="170"/>
      <c r="F372" s="170"/>
      <c r="G372" s="170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70"/>
      <c r="AB372" s="170"/>
      <c r="AC372" s="170"/>
      <c r="AD372" s="170"/>
    </row>
    <row r="373">
      <c r="A373" s="170" t="str">
        <f>'Alle Produkte - Gesamtsortiment'!A416</f>
        <v/>
      </c>
      <c r="B373" s="170"/>
      <c r="C373" s="112" t="str">
        <f>'Alle Produkte - Gesamtsortiment'!U416</f>
        <v/>
      </c>
      <c r="D373" s="170"/>
      <c r="E373" s="170"/>
      <c r="F373" s="170"/>
      <c r="G373" s="170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70"/>
      <c r="AB373" s="170"/>
      <c r="AC373" s="170"/>
      <c r="AD373" s="170"/>
    </row>
    <row r="374">
      <c r="A374" s="170" t="str">
        <f>'Alle Produkte - Gesamtsortiment'!A417</f>
        <v/>
      </c>
      <c r="B374" s="170"/>
      <c r="C374" s="112" t="str">
        <f>'Alle Produkte - Gesamtsortiment'!U417</f>
        <v/>
      </c>
      <c r="D374" s="170"/>
      <c r="E374" s="170"/>
      <c r="F374" s="170"/>
      <c r="G374" s="170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70"/>
      <c r="AB374" s="170"/>
      <c r="AC374" s="170"/>
      <c r="AD374" s="170"/>
    </row>
    <row r="375">
      <c r="A375" s="170" t="str">
        <f>'Alle Produkte - Gesamtsortiment'!A418</f>
        <v/>
      </c>
      <c r="B375" s="170"/>
      <c r="C375" s="112" t="str">
        <f>'Alle Produkte - Gesamtsortiment'!U418</f>
        <v/>
      </c>
      <c r="D375" s="170"/>
      <c r="E375" s="170"/>
      <c r="F375" s="170"/>
      <c r="G375" s="170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70"/>
      <c r="AB375" s="170"/>
      <c r="AC375" s="170"/>
      <c r="AD375" s="170"/>
    </row>
    <row r="376">
      <c r="A376" s="170" t="str">
        <f>'Alle Produkte - Gesamtsortiment'!A419</f>
        <v/>
      </c>
      <c r="B376" s="170"/>
      <c r="C376" s="112" t="str">
        <f>'Alle Produkte - Gesamtsortiment'!U419</f>
        <v/>
      </c>
      <c r="D376" s="170"/>
      <c r="E376" s="170"/>
      <c r="F376" s="170"/>
      <c r="G376" s="170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70"/>
      <c r="AB376" s="170"/>
      <c r="AC376" s="170"/>
      <c r="AD376" s="170"/>
    </row>
    <row r="377">
      <c r="A377" s="170" t="str">
        <f>'Alle Produkte - Gesamtsortiment'!A420</f>
        <v/>
      </c>
      <c r="B377" s="170"/>
      <c r="C377" s="112" t="str">
        <f>'Alle Produkte - Gesamtsortiment'!U420</f>
        <v/>
      </c>
      <c r="D377" s="170"/>
      <c r="E377" s="170"/>
      <c r="F377" s="170"/>
      <c r="G377" s="170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70"/>
      <c r="AB377" s="170"/>
      <c r="AC377" s="170"/>
      <c r="AD377" s="170"/>
    </row>
    <row r="378">
      <c r="A378" s="170" t="str">
        <f>'Alle Produkte - Gesamtsortiment'!A421</f>
        <v/>
      </c>
      <c r="B378" s="170"/>
      <c r="C378" s="112" t="str">
        <f>'Alle Produkte - Gesamtsortiment'!U421</f>
        <v/>
      </c>
      <c r="D378" s="170"/>
      <c r="E378" s="170"/>
      <c r="F378" s="170"/>
      <c r="G378" s="170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  <c r="AA378" s="170"/>
      <c r="AB378" s="170"/>
      <c r="AC378" s="170"/>
      <c r="AD378" s="170"/>
    </row>
    <row r="379">
      <c r="A379" s="198" t="str">
        <f>'Alle Produkte - Gesamtsortiment'!A422</f>
        <v/>
      </c>
      <c r="B379" s="170"/>
      <c r="C379" s="112" t="str">
        <f>'Alle Produkte - Gesamtsortiment'!U422</f>
        <v/>
      </c>
      <c r="D379" s="170"/>
      <c r="E379" s="170"/>
      <c r="F379" s="170"/>
      <c r="G379" s="170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  <c r="AA379" s="170"/>
      <c r="AB379" s="170"/>
      <c r="AC379" s="170"/>
      <c r="AD379" s="170"/>
    </row>
    <row r="380">
      <c r="A380" s="170" t="str">
        <f>'Alle Produkte - Gesamtsortiment'!A423</f>
        <v/>
      </c>
      <c r="B380" s="170"/>
      <c r="C380" s="112" t="str">
        <f>'Alle Produkte - Gesamtsortiment'!U423</f>
        <v/>
      </c>
      <c r="D380" s="170"/>
      <c r="E380" s="170"/>
      <c r="F380" s="170"/>
      <c r="G380" s="170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70"/>
      <c r="AB380" s="170"/>
      <c r="AC380" s="170"/>
      <c r="AD380" s="170"/>
    </row>
    <row r="381">
      <c r="A381" s="170" t="str">
        <f>'Alle Produkte - Gesamtsortiment'!A424</f>
        <v/>
      </c>
      <c r="B381" s="170"/>
      <c r="C381" s="112" t="str">
        <f>'Alle Produkte - Gesamtsortiment'!U424</f>
        <v/>
      </c>
      <c r="D381" s="170"/>
      <c r="E381" s="170"/>
      <c r="F381" s="170"/>
      <c r="G381" s="170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70"/>
      <c r="AB381" s="170"/>
      <c r="AC381" s="170"/>
      <c r="AD381" s="170"/>
    </row>
    <row r="382">
      <c r="A382" s="170" t="str">
        <f>'Alle Produkte - Gesamtsortiment'!A425</f>
        <v/>
      </c>
      <c r="B382" s="170"/>
      <c r="C382" s="112" t="str">
        <f>'Alle Produkte - Gesamtsortiment'!U425</f>
        <v/>
      </c>
      <c r="D382" s="170"/>
      <c r="E382" s="170"/>
      <c r="F382" s="170"/>
      <c r="G382" s="170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70"/>
      <c r="AB382" s="170"/>
      <c r="AC382" s="170"/>
      <c r="AD382" s="170"/>
    </row>
    <row r="383">
      <c r="A383" s="170" t="str">
        <f>'Alle Produkte - Gesamtsortiment'!A426</f>
        <v/>
      </c>
      <c r="B383" s="170"/>
      <c r="C383" s="170"/>
      <c r="D383" s="170"/>
      <c r="E383" s="170"/>
      <c r="F383" s="170"/>
      <c r="G383" s="170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70"/>
      <c r="AB383" s="170"/>
      <c r="AC383" s="170"/>
      <c r="AD383" s="170"/>
    </row>
    <row r="384">
      <c r="A384" s="170" t="str">
        <f>'Alle Produkte - Gesamtsortiment'!A427</f>
        <v/>
      </c>
      <c r="B384" s="170"/>
      <c r="C384" s="170"/>
      <c r="D384" s="170"/>
      <c r="E384" s="170"/>
      <c r="F384" s="170"/>
      <c r="G384" s="170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70"/>
      <c r="AB384" s="170"/>
      <c r="AC384" s="170"/>
      <c r="AD384" s="170"/>
    </row>
    <row r="385">
      <c r="A385" s="170" t="str">
        <f>'Alle Produkte - Gesamtsortiment'!A428</f>
        <v/>
      </c>
      <c r="B385" s="170"/>
      <c r="C385" s="170"/>
      <c r="D385" s="170"/>
      <c r="E385" s="170"/>
      <c r="F385" s="170"/>
      <c r="G385" s="170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70"/>
      <c r="AB385" s="170"/>
      <c r="AC385" s="170"/>
      <c r="AD385" s="170"/>
    </row>
    <row r="386">
      <c r="A386" s="170" t="str">
        <f>'Alle Produkte - Gesamtsortiment'!A429</f>
        <v/>
      </c>
      <c r="B386" s="170"/>
      <c r="C386" s="170"/>
      <c r="D386" s="170"/>
      <c r="E386" s="170"/>
      <c r="F386" s="170"/>
      <c r="G386" s="170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70"/>
      <c r="AB386" s="170"/>
      <c r="AC386" s="170"/>
      <c r="AD386" s="170"/>
    </row>
    <row r="387">
      <c r="A387" s="170" t="str">
        <f>'Alle Produkte - Gesamtsortiment'!A430</f>
        <v/>
      </c>
      <c r="B387" s="170"/>
      <c r="C387" s="170"/>
      <c r="D387" s="170"/>
      <c r="E387" s="170"/>
      <c r="F387" s="170"/>
      <c r="G387" s="170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70"/>
      <c r="AB387" s="170"/>
      <c r="AC387" s="170"/>
      <c r="AD387" s="170"/>
    </row>
    <row r="388">
      <c r="A388" s="170" t="str">
        <f>'Alle Produkte - Gesamtsortiment'!A431</f>
        <v/>
      </c>
      <c r="B388" s="170"/>
      <c r="C388" s="170"/>
      <c r="D388" s="170"/>
      <c r="E388" s="170"/>
      <c r="F388" s="170"/>
      <c r="G388" s="170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70"/>
      <c r="AB388" s="170"/>
      <c r="AC388" s="170"/>
      <c r="AD388" s="170"/>
    </row>
    <row r="389">
      <c r="A389" s="170" t="str">
        <f>'Alle Produkte - Gesamtsortiment'!A432</f>
        <v/>
      </c>
      <c r="B389" s="170"/>
      <c r="C389" s="170"/>
      <c r="D389" s="170"/>
      <c r="E389" s="170"/>
      <c r="F389" s="170"/>
      <c r="G389" s="170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70"/>
      <c r="AB389" s="170"/>
      <c r="AC389" s="170"/>
      <c r="AD389" s="170"/>
    </row>
    <row r="390">
      <c r="A390" s="170" t="str">
        <f>'Alle Produkte - Gesamtsortiment'!A433</f>
        <v/>
      </c>
      <c r="B390" s="170"/>
      <c r="C390" s="170"/>
      <c r="D390" s="170"/>
      <c r="E390" s="170"/>
      <c r="F390" s="170"/>
      <c r="G390" s="170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70"/>
      <c r="AB390" s="170"/>
      <c r="AC390" s="170"/>
      <c r="AD390" s="170"/>
    </row>
    <row r="391">
      <c r="A391" s="170" t="str">
        <f>'Alle Produkte - Gesamtsortiment'!A434</f>
        <v/>
      </c>
      <c r="B391" s="170"/>
      <c r="C391" s="170"/>
      <c r="D391" s="170"/>
      <c r="E391" s="170"/>
      <c r="F391" s="170"/>
      <c r="G391" s="170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70"/>
      <c r="AB391" s="170"/>
      <c r="AC391" s="170"/>
      <c r="AD391" s="170"/>
    </row>
    <row r="392">
      <c r="A392" s="170" t="str">
        <f>'Alle Produkte - Gesamtsortiment'!A435</f>
        <v/>
      </c>
      <c r="B392" s="170"/>
      <c r="C392" s="170"/>
      <c r="D392" s="170"/>
      <c r="E392" s="170"/>
      <c r="F392" s="170"/>
      <c r="G392" s="170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70"/>
      <c r="AB392" s="170"/>
      <c r="AC392" s="170"/>
      <c r="AD392" s="170"/>
    </row>
    <row r="393">
      <c r="A393" s="198" t="str">
        <f>'Alle Produkte - Gesamtsortiment'!A436</f>
        <v/>
      </c>
      <c r="B393" s="170"/>
      <c r="C393" s="170"/>
      <c r="D393" s="170"/>
      <c r="E393" s="170"/>
      <c r="F393" s="170"/>
      <c r="G393" s="170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  <c r="AA393" s="170"/>
      <c r="AB393" s="170"/>
      <c r="AC393" s="170"/>
      <c r="AD393" s="170"/>
    </row>
    <row r="394">
      <c r="A394" s="170" t="str">
        <f>'Alle Produkte - Gesamtsortiment'!A437</f>
        <v/>
      </c>
      <c r="B394" s="170"/>
      <c r="C394" s="170"/>
      <c r="D394" s="170"/>
      <c r="E394" s="170"/>
      <c r="F394" s="170"/>
      <c r="G394" s="170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70"/>
      <c r="AB394" s="170"/>
      <c r="AC394" s="170"/>
      <c r="AD394" s="170"/>
    </row>
    <row r="395">
      <c r="A395" s="170" t="str">
        <f>'Alle Produkte - Gesamtsortiment'!A438</f>
        <v/>
      </c>
      <c r="B395" s="170"/>
      <c r="C395" s="170"/>
      <c r="D395" s="170"/>
      <c r="E395" s="170"/>
      <c r="F395" s="170"/>
      <c r="G395" s="170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  <c r="AA395" s="170"/>
      <c r="AB395" s="170"/>
      <c r="AC395" s="170"/>
      <c r="AD395" s="170"/>
    </row>
    <row r="396">
      <c r="A396" s="170" t="str">
        <f>'Alle Produkte - Gesamtsortiment'!A439</f>
        <v/>
      </c>
      <c r="B396" s="170"/>
      <c r="C396" s="170"/>
      <c r="D396" s="170"/>
      <c r="E396" s="170"/>
      <c r="F396" s="170"/>
      <c r="G396" s="170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  <c r="AA396" s="170"/>
      <c r="AB396" s="170"/>
      <c r="AC396" s="170"/>
      <c r="AD396" s="170"/>
    </row>
    <row r="397">
      <c r="A397" s="170" t="str">
        <f>'Alle Produkte - Gesamtsortiment'!A440</f>
        <v/>
      </c>
      <c r="B397" s="170"/>
      <c r="C397" s="170"/>
      <c r="D397" s="170"/>
      <c r="E397" s="170"/>
      <c r="F397" s="170"/>
      <c r="G397" s="170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70"/>
      <c r="AB397" s="170"/>
      <c r="AC397" s="170"/>
      <c r="AD397" s="170"/>
    </row>
    <row r="398">
      <c r="A398" s="170" t="str">
        <f>'Alle Produkte - Gesamtsortiment'!A441</f>
        <v/>
      </c>
      <c r="B398" s="170"/>
      <c r="C398" s="170"/>
      <c r="D398" s="170"/>
      <c r="E398" s="170"/>
      <c r="F398" s="170"/>
      <c r="G398" s="170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70"/>
      <c r="AB398" s="170"/>
      <c r="AC398" s="170"/>
      <c r="AD398" s="170"/>
    </row>
    <row r="399">
      <c r="A399" s="170" t="str">
        <f>'Alle Produkte - Gesamtsortiment'!A442</f>
        <v/>
      </c>
      <c r="B399" s="170"/>
      <c r="C399" s="170"/>
      <c r="D399" s="170"/>
      <c r="E399" s="170"/>
      <c r="F399" s="170"/>
      <c r="G399" s="170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70"/>
      <c r="AB399" s="170"/>
      <c r="AC399" s="170"/>
      <c r="AD399" s="170"/>
    </row>
    <row r="400">
      <c r="A400" s="170" t="str">
        <f>'Alle Produkte - Gesamtsortiment'!A443</f>
        <v/>
      </c>
      <c r="B400" s="170"/>
      <c r="C400" s="170"/>
      <c r="D400" s="170"/>
      <c r="E400" s="170"/>
      <c r="F400" s="170"/>
      <c r="G400" s="170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70"/>
      <c r="AB400" s="170"/>
      <c r="AC400" s="170"/>
      <c r="AD400" s="170"/>
    </row>
    <row r="401">
      <c r="A401" s="170" t="str">
        <f>'Alle Produkte - Gesamtsortiment'!A444</f>
        <v/>
      </c>
      <c r="B401" s="170"/>
      <c r="C401" s="170"/>
      <c r="D401" s="170"/>
      <c r="E401" s="170"/>
      <c r="F401" s="170"/>
      <c r="G401" s="170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70"/>
      <c r="AB401" s="170"/>
      <c r="AC401" s="170"/>
      <c r="AD401" s="170"/>
    </row>
    <row r="402">
      <c r="A402" s="170" t="str">
        <f>'Alle Produkte - Gesamtsortiment'!A445</f>
        <v/>
      </c>
      <c r="B402" s="170"/>
      <c r="C402" s="170"/>
      <c r="D402" s="170"/>
      <c r="E402" s="170"/>
      <c r="F402" s="170"/>
      <c r="G402" s="170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70"/>
      <c r="AB402" s="170"/>
      <c r="AC402" s="170"/>
      <c r="AD402" s="170"/>
    </row>
    <row r="403">
      <c r="A403" s="170" t="str">
        <f>'Alle Produkte - Gesamtsortiment'!A446</f>
        <v/>
      </c>
      <c r="B403" s="170"/>
      <c r="C403" s="170"/>
      <c r="D403" s="170"/>
      <c r="E403" s="170"/>
      <c r="F403" s="170"/>
      <c r="G403" s="170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70"/>
      <c r="AB403" s="170"/>
      <c r="AC403" s="170"/>
      <c r="AD403" s="170"/>
    </row>
    <row r="404">
      <c r="A404" s="170" t="str">
        <f>'Alle Produkte - Gesamtsortiment'!A447</f>
        <v/>
      </c>
      <c r="B404" s="170"/>
      <c r="C404" s="170"/>
      <c r="D404" s="170"/>
      <c r="E404" s="170"/>
      <c r="F404" s="170"/>
      <c r="G404" s="170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70"/>
      <c r="AB404" s="170"/>
      <c r="AC404" s="170"/>
      <c r="AD404" s="170"/>
    </row>
    <row r="405">
      <c r="A405" s="170" t="str">
        <f>'Alle Produkte - Gesamtsortiment'!A448</f>
        <v/>
      </c>
      <c r="B405" s="170"/>
      <c r="C405" s="170"/>
      <c r="D405" s="170"/>
      <c r="E405" s="170"/>
      <c r="F405" s="170"/>
      <c r="G405" s="170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70"/>
      <c r="AB405" s="170"/>
      <c r="AC405" s="170"/>
      <c r="AD405" s="170"/>
    </row>
    <row r="406">
      <c r="A406" s="170" t="str">
        <f>'Alle Produkte - Gesamtsortiment'!A449</f>
        <v/>
      </c>
      <c r="B406" s="170"/>
      <c r="C406" s="170"/>
      <c r="D406" s="170"/>
      <c r="E406" s="170"/>
      <c r="F406" s="170"/>
      <c r="G406" s="170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70"/>
      <c r="AB406" s="170"/>
      <c r="AC406" s="170"/>
      <c r="AD406" s="170"/>
    </row>
    <row r="407">
      <c r="A407" s="198" t="str">
        <f>'Alle Produkte - Gesamtsortiment'!A450</f>
        <v/>
      </c>
      <c r="B407" s="170"/>
      <c r="C407" s="170"/>
      <c r="D407" s="170"/>
      <c r="E407" s="170"/>
      <c r="F407" s="170"/>
      <c r="G407" s="170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70"/>
      <c r="AB407" s="170"/>
      <c r="AC407" s="170"/>
      <c r="AD407" s="170"/>
    </row>
    <row r="408">
      <c r="A408" s="170" t="str">
        <f>'Alle Produkte - Gesamtsortiment'!A451</f>
        <v/>
      </c>
      <c r="B408" s="170"/>
      <c r="C408" s="170"/>
      <c r="D408" s="170"/>
      <c r="E408" s="170"/>
      <c r="F408" s="170"/>
      <c r="G408" s="170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70"/>
      <c r="AB408" s="170"/>
      <c r="AC408" s="170"/>
      <c r="AD408" s="170"/>
    </row>
    <row r="409">
      <c r="A409" s="170" t="str">
        <f>'Alle Produkte - Gesamtsortiment'!A452</f>
        <v/>
      </c>
      <c r="B409" s="170"/>
      <c r="C409" s="170"/>
      <c r="D409" s="170"/>
      <c r="E409" s="170"/>
      <c r="F409" s="170"/>
      <c r="G409" s="170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70"/>
      <c r="AB409" s="170"/>
      <c r="AC409" s="170"/>
      <c r="AD409" s="170"/>
    </row>
    <row r="410">
      <c r="A410" s="170" t="str">
        <f>'Alle Produkte - Gesamtsortiment'!A453</f>
        <v/>
      </c>
      <c r="B410" s="170"/>
      <c r="C410" s="170"/>
      <c r="D410" s="170"/>
      <c r="E410" s="170"/>
      <c r="F410" s="170"/>
      <c r="G410" s="170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70"/>
      <c r="AB410" s="170"/>
      <c r="AC410" s="170"/>
      <c r="AD410" s="170"/>
    </row>
    <row r="411">
      <c r="A411" s="170" t="str">
        <f>'Alle Produkte - Gesamtsortiment'!A454</f>
        <v/>
      </c>
      <c r="B411" s="170"/>
      <c r="C411" s="170"/>
      <c r="D411" s="170"/>
      <c r="E411" s="170"/>
      <c r="F411" s="170"/>
      <c r="G411" s="170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70"/>
      <c r="AB411" s="170"/>
      <c r="AC411" s="170"/>
      <c r="AD411" s="170"/>
    </row>
    <row r="412">
      <c r="A412" s="170" t="str">
        <f>'Alle Produkte - Gesamtsortiment'!A455</f>
        <v/>
      </c>
      <c r="B412" s="170"/>
      <c r="C412" s="170"/>
      <c r="D412" s="170"/>
      <c r="E412" s="170"/>
      <c r="F412" s="170"/>
      <c r="G412" s="170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70"/>
      <c r="AB412" s="170"/>
      <c r="AC412" s="170"/>
      <c r="AD412" s="170"/>
    </row>
    <row r="413">
      <c r="A413" s="170" t="str">
        <f>'Alle Produkte - Gesamtsortiment'!A456</f>
        <v/>
      </c>
      <c r="B413" s="170"/>
      <c r="C413" s="170"/>
      <c r="D413" s="170"/>
      <c r="E413" s="170"/>
      <c r="F413" s="170"/>
      <c r="G413" s="170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70"/>
      <c r="AB413" s="170"/>
      <c r="AC413" s="170"/>
      <c r="AD413" s="170"/>
    </row>
    <row r="414">
      <c r="A414" s="170" t="str">
        <f>'Alle Produkte - Gesamtsortiment'!A457</f>
        <v/>
      </c>
      <c r="B414" s="170"/>
      <c r="C414" s="170"/>
      <c r="D414" s="170"/>
      <c r="E414" s="170"/>
      <c r="F414" s="170"/>
      <c r="G414" s="170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  <c r="AA414" s="170"/>
      <c r="AB414" s="170"/>
      <c r="AC414" s="170"/>
      <c r="AD414" s="170"/>
    </row>
    <row r="415">
      <c r="A415" s="170" t="str">
        <f>'Alle Produkte - Gesamtsortiment'!A458</f>
        <v/>
      </c>
      <c r="B415" s="170"/>
      <c r="C415" s="170"/>
      <c r="D415" s="170"/>
      <c r="E415" s="170"/>
      <c r="F415" s="170"/>
      <c r="G415" s="170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  <c r="AA415" s="170"/>
      <c r="AB415" s="170"/>
      <c r="AC415" s="170"/>
      <c r="AD415" s="170"/>
    </row>
    <row r="416">
      <c r="A416" s="170" t="str">
        <f>'Alle Produkte - Gesamtsortiment'!A459</f>
        <v/>
      </c>
      <c r="B416" s="170"/>
      <c r="C416" s="170"/>
      <c r="D416" s="170"/>
      <c r="E416" s="170"/>
      <c r="F416" s="170"/>
      <c r="G416" s="170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  <c r="AA416" s="170"/>
      <c r="AB416" s="170"/>
      <c r="AC416" s="170"/>
      <c r="AD416" s="170"/>
    </row>
    <row r="417">
      <c r="A417" s="170" t="str">
        <f>'Alle Produkte - Gesamtsortiment'!A460</f>
        <v/>
      </c>
      <c r="B417" s="170"/>
      <c r="C417" s="170"/>
      <c r="D417" s="170"/>
      <c r="E417" s="170"/>
      <c r="F417" s="170"/>
      <c r="G417" s="170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  <c r="AA417" s="170"/>
      <c r="AB417" s="170"/>
      <c r="AC417" s="170"/>
      <c r="AD417" s="170"/>
    </row>
    <row r="418">
      <c r="A418" s="170" t="str">
        <f>'Alle Produkte - Gesamtsortiment'!A461</f>
        <v/>
      </c>
      <c r="B418" s="170"/>
      <c r="C418" s="170"/>
      <c r="D418" s="170"/>
      <c r="E418" s="170"/>
      <c r="F418" s="170"/>
      <c r="G418" s="170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  <c r="AA418" s="170"/>
      <c r="AB418" s="170"/>
      <c r="AC418" s="170"/>
      <c r="AD418" s="170"/>
    </row>
    <row r="419">
      <c r="A419" s="170" t="str">
        <f>'Alle Produkte - Gesamtsortiment'!A462</f>
        <v/>
      </c>
      <c r="B419" s="170"/>
      <c r="C419" s="170"/>
      <c r="D419" s="170"/>
      <c r="E419" s="170"/>
      <c r="F419" s="170"/>
      <c r="G419" s="170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  <c r="AA419" s="170"/>
      <c r="AB419" s="170"/>
      <c r="AC419" s="170"/>
      <c r="AD419" s="170"/>
    </row>
    <row r="420">
      <c r="A420" s="170" t="str">
        <f>'Alle Produkte - Gesamtsortiment'!A463</f>
        <v/>
      </c>
      <c r="B420" s="170"/>
      <c r="C420" s="170"/>
      <c r="D420" s="170"/>
      <c r="E420" s="170"/>
      <c r="F420" s="170"/>
      <c r="G420" s="170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  <c r="AA420" s="170"/>
      <c r="AB420" s="170"/>
      <c r="AC420" s="170"/>
      <c r="AD420" s="170"/>
    </row>
    <row r="421">
      <c r="A421" s="198" t="str">
        <f>'Alle Produkte - Gesamtsortiment'!A464</f>
        <v/>
      </c>
      <c r="B421" s="170"/>
      <c r="C421" s="170"/>
      <c r="D421" s="170"/>
      <c r="E421" s="170"/>
      <c r="F421" s="170"/>
      <c r="G421" s="170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  <c r="AA421" s="170"/>
      <c r="AB421" s="170"/>
      <c r="AC421" s="170"/>
      <c r="AD421" s="170"/>
    </row>
    <row r="422">
      <c r="A422" s="170" t="str">
        <f>'Alle Produkte - Gesamtsortiment'!A465</f>
        <v/>
      </c>
      <c r="B422" s="170"/>
      <c r="C422" s="170"/>
      <c r="D422" s="170"/>
      <c r="E422" s="170"/>
      <c r="F422" s="170"/>
      <c r="G422" s="170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  <c r="AA422" s="170"/>
      <c r="AB422" s="170"/>
      <c r="AC422" s="170"/>
      <c r="AD422" s="170"/>
    </row>
    <row r="423">
      <c r="A423" s="170" t="str">
        <f>'Alle Produkte - Gesamtsortiment'!A466</f>
        <v/>
      </c>
      <c r="B423" s="170"/>
      <c r="C423" s="170"/>
      <c r="D423" s="170"/>
      <c r="E423" s="170"/>
      <c r="F423" s="170"/>
      <c r="G423" s="170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  <c r="AA423" s="170"/>
      <c r="AB423" s="170"/>
      <c r="AC423" s="170"/>
      <c r="AD423" s="170"/>
    </row>
    <row r="424">
      <c r="A424" s="170" t="str">
        <f>'Alle Produkte - Gesamtsortiment'!A467</f>
        <v/>
      </c>
      <c r="B424" s="170"/>
      <c r="C424" s="170"/>
      <c r="D424" s="170"/>
      <c r="E424" s="170"/>
      <c r="F424" s="170"/>
      <c r="G424" s="170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  <c r="AA424" s="170"/>
      <c r="AB424" s="170"/>
      <c r="AC424" s="170"/>
      <c r="AD424" s="170"/>
    </row>
    <row r="425">
      <c r="A425" s="170" t="str">
        <f>'Alle Produkte - Gesamtsortiment'!A468</f>
        <v/>
      </c>
      <c r="B425" s="170"/>
      <c r="C425" s="170"/>
      <c r="D425" s="170"/>
      <c r="E425" s="170"/>
      <c r="F425" s="170"/>
      <c r="G425" s="170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  <c r="AA425" s="170"/>
      <c r="AB425" s="170"/>
      <c r="AC425" s="170"/>
      <c r="AD425" s="170"/>
    </row>
    <row r="426">
      <c r="A426" s="170" t="str">
        <f>'Alle Produkte - Gesamtsortiment'!A469</f>
        <v/>
      </c>
      <c r="B426" s="170"/>
      <c r="C426" s="170"/>
      <c r="D426" s="170"/>
      <c r="E426" s="170"/>
      <c r="F426" s="170"/>
      <c r="G426" s="170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  <c r="AA426" s="170"/>
      <c r="AB426" s="170"/>
      <c r="AC426" s="170"/>
      <c r="AD426" s="170"/>
    </row>
    <row r="427">
      <c r="A427" s="170" t="str">
        <f>'Alle Produkte - Gesamtsortiment'!A470</f>
        <v/>
      </c>
      <c r="B427" s="170"/>
      <c r="C427" s="170"/>
      <c r="D427" s="170"/>
      <c r="E427" s="170"/>
      <c r="F427" s="170"/>
      <c r="G427" s="170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  <c r="AA427" s="170"/>
      <c r="AB427" s="170"/>
      <c r="AC427" s="170"/>
      <c r="AD427" s="170"/>
    </row>
    <row r="428">
      <c r="A428" s="170" t="str">
        <f>'Alle Produkte - Gesamtsortiment'!A471</f>
        <v/>
      </c>
      <c r="B428" s="170"/>
      <c r="C428" s="170"/>
      <c r="D428" s="170"/>
      <c r="E428" s="170"/>
      <c r="F428" s="170"/>
      <c r="G428" s="170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  <c r="AA428" s="170"/>
      <c r="AB428" s="170"/>
      <c r="AC428" s="170"/>
      <c r="AD428" s="170"/>
    </row>
    <row r="429">
      <c r="A429" s="170" t="str">
        <f>'Alle Produkte - Gesamtsortiment'!A472</f>
        <v/>
      </c>
      <c r="B429" s="170"/>
      <c r="C429" s="170"/>
      <c r="D429" s="170"/>
      <c r="E429" s="170"/>
      <c r="F429" s="170"/>
      <c r="G429" s="170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  <c r="AA429" s="170"/>
      <c r="AB429" s="170"/>
      <c r="AC429" s="170"/>
      <c r="AD429" s="170"/>
    </row>
    <row r="430">
      <c r="A430" s="170" t="str">
        <f>'Alle Produkte - Gesamtsortiment'!A473</f>
        <v/>
      </c>
      <c r="B430" s="170"/>
      <c r="C430" s="170"/>
      <c r="D430" s="170"/>
      <c r="E430" s="170"/>
      <c r="F430" s="170"/>
      <c r="G430" s="170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  <c r="AA430" s="170"/>
      <c r="AB430" s="170"/>
      <c r="AC430" s="170"/>
      <c r="AD430" s="170"/>
    </row>
    <row r="431">
      <c r="A431" s="170" t="str">
        <f>'Alle Produkte - Gesamtsortiment'!A474</f>
        <v/>
      </c>
      <c r="B431" s="170"/>
      <c r="C431" s="170"/>
      <c r="D431" s="170"/>
      <c r="E431" s="170"/>
      <c r="F431" s="170"/>
      <c r="G431" s="170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  <c r="AA431" s="170"/>
      <c r="AB431" s="170"/>
      <c r="AC431" s="170"/>
      <c r="AD431" s="170"/>
    </row>
    <row r="432">
      <c r="A432" s="170" t="str">
        <f>'Alle Produkte - Gesamtsortiment'!A475</f>
        <v/>
      </c>
      <c r="B432" s="170"/>
      <c r="C432" s="170"/>
      <c r="D432" s="170"/>
      <c r="E432" s="170"/>
      <c r="F432" s="170"/>
      <c r="G432" s="170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  <c r="AA432" s="170"/>
      <c r="AB432" s="170"/>
      <c r="AC432" s="170"/>
      <c r="AD432" s="170"/>
    </row>
    <row r="433">
      <c r="A433" s="170" t="str">
        <f>'Alle Produkte - Gesamtsortiment'!A476</f>
        <v/>
      </c>
      <c r="B433" s="170"/>
      <c r="C433" s="170"/>
      <c r="D433" s="170"/>
      <c r="E433" s="170"/>
      <c r="F433" s="170"/>
      <c r="G433" s="170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  <c r="AA433" s="170"/>
      <c r="AB433" s="170"/>
      <c r="AC433" s="170"/>
      <c r="AD433" s="170"/>
    </row>
    <row r="434">
      <c r="A434" s="170" t="str">
        <f>'Alle Produkte - Gesamtsortiment'!A477</f>
        <v/>
      </c>
      <c r="B434" s="170"/>
      <c r="C434" s="170"/>
      <c r="D434" s="170"/>
      <c r="E434" s="170"/>
      <c r="F434" s="170"/>
      <c r="G434" s="170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70"/>
      <c r="AB434" s="170"/>
      <c r="AC434" s="170"/>
      <c r="AD434" s="170"/>
    </row>
    <row r="435">
      <c r="A435" s="198" t="str">
        <f>'Alle Produkte - Gesamtsortiment'!A478</f>
        <v/>
      </c>
      <c r="B435" s="170"/>
      <c r="C435" s="170"/>
      <c r="D435" s="170"/>
      <c r="E435" s="170"/>
      <c r="F435" s="170"/>
      <c r="G435" s="170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  <c r="AA435" s="170"/>
      <c r="AB435" s="170"/>
      <c r="AC435" s="170"/>
      <c r="AD435" s="170"/>
    </row>
    <row r="436">
      <c r="A436" s="170" t="str">
        <f>'Alle Produkte - Gesamtsortiment'!A479</f>
        <v/>
      </c>
      <c r="B436" s="170"/>
      <c r="C436" s="170"/>
      <c r="D436" s="170"/>
      <c r="E436" s="170"/>
      <c r="F436" s="170"/>
      <c r="G436" s="170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  <c r="AA436" s="170"/>
      <c r="AB436" s="170"/>
      <c r="AC436" s="170"/>
      <c r="AD436" s="170"/>
    </row>
    <row r="437">
      <c r="A437" s="170" t="str">
        <f>'Alle Produkte - Gesamtsortiment'!A480</f>
        <v/>
      </c>
      <c r="B437" s="170"/>
      <c r="C437" s="170"/>
      <c r="D437" s="170"/>
      <c r="E437" s="170"/>
      <c r="F437" s="170"/>
      <c r="G437" s="170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  <c r="AA437" s="170"/>
      <c r="AB437" s="170"/>
      <c r="AC437" s="170"/>
      <c r="AD437" s="170"/>
    </row>
    <row r="438">
      <c r="A438" s="170" t="str">
        <f>'Alle Produkte - Gesamtsortiment'!A481</f>
        <v/>
      </c>
      <c r="B438" s="170"/>
      <c r="C438" s="170"/>
      <c r="D438" s="170"/>
      <c r="E438" s="170"/>
      <c r="F438" s="170"/>
      <c r="G438" s="170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  <c r="AA438" s="170"/>
      <c r="AB438" s="170"/>
      <c r="AC438" s="170"/>
      <c r="AD438" s="170"/>
    </row>
    <row r="439">
      <c r="A439" s="170" t="str">
        <f>'Alle Produkte - Gesamtsortiment'!A482</f>
        <v/>
      </c>
      <c r="B439" s="170"/>
      <c r="C439" s="170"/>
      <c r="D439" s="170"/>
      <c r="E439" s="170"/>
      <c r="F439" s="170"/>
      <c r="G439" s="170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  <c r="AA439" s="170"/>
      <c r="AB439" s="170"/>
      <c r="AC439" s="170"/>
      <c r="AD439" s="170"/>
    </row>
    <row r="440">
      <c r="A440" s="170" t="str">
        <f>'Alle Produkte - Gesamtsortiment'!A483</f>
        <v/>
      </c>
      <c r="B440" s="170"/>
      <c r="C440" s="170"/>
      <c r="D440" s="170"/>
      <c r="E440" s="170"/>
      <c r="F440" s="170"/>
      <c r="G440" s="170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  <c r="AA440" s="170"/>
      <c r="AB440" s="170"/>
      <c r="AC440" s="170"/>
      <c r="AD440" s="170"/>
    </row>
    <row r="441">
      <c r="A441" s="170" t="str">
        <f>'Alle Produkte - Gesamtsortiment'!A484</f>
        <v/>
      </c>
      <c r="B441" s="170"/>
      <c r="C441" s="170"/>
      <c r="D441" s="170"/>
      <c r="E441" s="170"/>
      <c r="F441" s="170"/>
      <c r="G441" s="170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  <c r="AA441" s="170"/>
      <c r="AB441" s="170"/>
      <c r="AC441" s="170"/>
      <c r="AD441" s="170"/>
    </row>
    <row r="442">
      <c r="A442" s="170" t="str">
        <f>'Alle Produkte - Gesamtsortiment'!A485</f>
        <v/>
      </c>
      <c r="B442" s="170"/>
      <c r="C442" s="170"/>
      <c r="D442" s="170"/>
      <c r="E442" s="170"/>
      <c r="F442" s="170"/>
      <c r="G442" s="170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  <c r="AA442" s="170"/>
      <c r="AB442" s="170"/>
      <c r="AC442" s="170"/>
      <c r="AD442" s="170"/>
    </row>
    <row r="443">
      <c r="A443" s="170" t="str">
        <f>'Alle Produkte - Gesamtsortiment'!A486</f>
        <v/>
      </c>
      <c r="B443" s="170"/>
      <c r="C443" s="170"/>
      <c r="D443" s="170"/>
      <c r="E443" s="170"/>
      <c r="F443" s="170"/>
      <c r="G443" s="170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  <c r="AA443" s="170"/>
      <c r="AB443" s="170"/>
      <c r="AC443" s="170"/>
      <c r="AD443" s="170"/>
    </row>
    <row r="444">
      <c r="A444" s="170" t="str">
        <f>'Alle Produkte - Gesamtsortiment'!A487</f>
        <v/>
      </c>
      <c r="B444" s="170"/>
      <c r="C444" s="170"/>
      <c r="D444" s="170"/>
      <c r="E444" s="170"/>
      <c r="F444" s="170"/>
      <c r="G444" s="170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  <c r="AA444" s="170"/>
      <c r="AB444" s="170"/>
      <c r="AC444" s="170"/>
      <c r="AD444" s="170"/>
    </row>
    <row r="445">
      <c r="A445" s="170" t="str">
        <f>'Alle Produkte - Gesamtsortiment'!A488</f>
        <v/>
      </c>
      <c r="B445" s="170"/>
      <c r="C445" s="170"/>
      <c r="D445" s="170"/>
      <c r="E445" s="170"/>
      <c r="F445" s="170"/>
      <c r="G445" s="170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  <c r="AA445" s="170"/>
      <c r="AB445" s="170"/>
      <c r="AC445" s="170"/>
      <c r="AD445" s="170"/>
    </row>
    <row r="446">
      <c r="A446" s="170" t="str">
        <f>'Alle Produkte - Gesamtsortiment'!A489</f>
        <v/>
      </c>
      <c r="B446" s="170"/>
      <c r="C446" s="170"/>
      <c r="D446" s="170"/>
      <c r="E446" s="170"/>
      <c r="F446" s="170"/>
      <c r="G446" s="170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  <c r="AA446" s="170"/>
      <c r="AB446" s="170"/>
      <c r="AC446" s="170"/>
      <c r="AD446" s="170"/>
    </row>
    <row r="447">
      <c r="A447" s="170" t="str">
        <f>'Alle Produkte - Gesamtsortiment'!A490</f>
        <v/>
      </c>
      <c r="B447" s="170"/>
      <c r="C447" s="170"/>
      <c r="D447" s="170"/>
      <c r="E447" s="170"/>
      <c r="F447" s="170"/>
      <c r="G447" s="170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  <c r="AA447" s="170"/>
      <c r="AB447" s="170"/>
      <c r="AC447" s="170"/>
      <c r="AD447" s="170"/>
    </row>
    <row r="448">
      <c r="A448" s="170" t="str">
        <f>'Alle Produkte - Gesamtsortiment'!A491</f>
        <v/>
      </c>
      <c r="B448" s="170"/>
      <c r="C448" s="170"/>
      <c r="D448" s="170"/>
      <c r="E448" s="170"/>
      <c r="F448" s="170"/>
      <c r="G448" s="170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  <c r="AA448" s="170"/>
      <c r="AB448" s="170"/>
      <c r="AC448" s="170"/>
      <c r="AD448" s="170"/>
    </row>
    <row r="449">
      <c r="A449" s="198" t="str">
        <f>'Alle Produkte - Gesamtsortiment'!A492</f>
        <v/>
      </c>
      <c r="B449" s="170"/>
      <c r="C449" s="170"/>
      <c r="D449" s="170"/>
      <c r="E449" s="170"/>
      <c r="F449" s="170"/>
      <c r="G449" s="170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  <c r="AA449" s="170"/>
      <c r="AB449" s="170"/>
      <c r="AC449" s="170"/>
      <c r="AD449" s="170"/>
    </row>
    <row r="450">
      <c r="A450" s="170" t="str">
        <f>'Alle Produkte - Gesamtsortiment'!A493</f>
        <v/>
      </c>
      <c r="B450" s="170"/>
      <c r="C450" s="170"/>
      <c r="D450" s="170"/>
      <c r="E450" s="170"/>
      <c r="F450" s="170"/>
      <c r="G450" s="170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  <c r="AA450" s="170"/>
      <c r="AB450" s="170"/>
      <c r="AC450" s="170"/>
      <c r="AD450" s="170"/>
    </row>
    <row r="451">
      <c r="A451" s="170"/>
      <c r="B451" s="170"/>
      <c r="C451" s="170"/>
      <c r="D451" s="170"/>
      <c r="E451" s="170"/>
      <c r="F451" s="170"/>
      <c r="G451" s="170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  <c r="AA451" s="170"/>
      <c r="AB451" s="170"/>
      <c r="AC451" s="170"/>
      <c r="AD451" s="170"/>
    </row>
    <row r="452">
      <c r="A452" s="170"/>
      <c r="B452" s="170"/>
      <c r="C452" s="170"/>
      <c r="D452" s="170"/>
      <c r="E452" s="170"/>
      <c r="F452" s="170"/>
      <c r="G452" s="170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  <c r="AA452" s="170"/>
      <c r="AB452" s="170"/>
      <c r="AC452" s="170"/>
      <c r="AD452" s="170"/>
    </row>
    <row r="453">
      <c r="A453" s="170"/>
      <c r="B453" s="170"/>
      <c r="C453" s="170"/>
      <c r="D453" s="170"/>
      <c r="E453" s="170"/>
      <c r="F453" s="170"/>
      <c r="G453" s="170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  <c r="AA453" s="170"/>
      <c r="AB453" s="170"/>
      <c r="AC453" s="170"/>
      <c r="AD453" s="170"/>
    </row>
    <row r="454">
      <c r="A454" s="170"/>
      <c r="B454" s="170"/>
      <c r="C454" s="170"/>
      <c r="D454" s="170"/>
      <c r="E454" s="170"/>
      <c r="F454" s="170"/>
      <c r="G454" s="170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  <c r="AA454" s="170"/>
      <c r="AB454" s="170"/>
      <c r="AC454" s="170"/>
      <c r="AD454" s="170"/>
    </row>
    <row r="455">
      <c r="A455" s="170"/>
      <c r="B455" s="170"/>
      <c r="C455" s="170"/>
      <c r="D455" s="170"/>
      <c r="E455" s="170"/>
      <c r="F455" s="170"/>
      <c r="G455" s="170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  <c r="AA455" s="170"/>
      <c r="AB455" s="170"/>
      <c r="AC455" s="170"/>
      <c r="AD455" s="170"/>
    </row>
    <row r="456">
      <c r="A456" s="170"/>
      <c r="B456" s="170"/>
      <c r="C456" s="170"/>
      <c r="D456" s="170"/>
      <c r="E456" s="170"/>
      <c r="F456" s="170"/>
      <c r="G456" s="170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  <c r="AA456" s="170"/>
      <c r="AB456" s="170"/>
      <c r="AC456" s="170"/>
      <c r="AD456" s="170"/>
    </row>
    <row r="457">
      <c r="A457" s="170"/>
      <c r="B457" s="170"/>
      <c r="C457" s="170"/>
      <c r="D457" s="170"/>
      <c r="E457" s="170"/>
      <c r="F457" s="170"/>
      <c r="G457" s="170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  <c r="AA457" s="170"/>
      <c r="AB457" s="170"/>
      <c r="AC457" s="170"/>
      <c r="AD457" s="170"/>
    </row>
    <row r="458">
      <c r="A458" s="170"/>
      <c r="B458" s="170"/>
      <c r="C458" s="170"/>
      <c r="D458" s="170"/>
      <c r="E458" s="170"/>
      <c r="F458" s="170"/>
      <c r="G458" s="170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  <c r="AA458" s="170"/>
      <c r="AB458" s="170"/>
      <c r="AC458" s="170"/>
      <c r="AD458" s="170"/>
    </row>
    <row r="459">
      <c r="A459" s="170"/>
      <c r="B459" s="170"/>
      <c r="C459" s="170"/>
      <c r="D459" s="170"/>
      <c r="E459" s="170"/>
      <c r="F459" s="170"/>
      <c r="G459" s="170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  <c r="AA459" s="170"/>
      <c r="AB459" s="170"/>
      <c r="AC459" s="170"/>
      <c r="AD459" s="170"/>
    </row>
    <row r="460">
      <c r="A460" s="170"/>
      <c r="B460" s="170"/>
      <c r="C460" s="170"/>
      <c r="D460" s="170"/>
      <c r="E460" s="170"/>
      <c r="F460" s="170"/>
      <c r="G460" s="170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  <c r="AA460" s="170"/>
      <c r="AB460" s="170"/>
      <c r="AC460" s="170"/>
      <c r="AD460" s="170"/>
    </row>
    <row r="461">
      <c r="A461" s="170"/>
      <c r="B461" s="170"/>
      <c r="C461" s="170"/>
      <c r="D461" s="170"/>
      <c r="E461" s="170"/>
      <c r="F461" s="170"/>
      <c r="G461" s="170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  <c r="AA461" s="170"/>
      <c r="AB461" s="170"/>
      <c r="AC461" s="170"/>
      <c r="AD461" s="170"/>
    </row>
    <row r="462">
      <c r="A462" s="170"/>
      <c r="B462" s="170"/>
      <c r="C462" s="170"/>
      <c r="D462" s="170"/>
      <c r="E462" s="170"/>
      <c r="F462" s="170"/>
      <c r="G462" s="170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  <c r="AA462" s="170"/>
      <c r="AB462" s="170"/>
      <c r="AC462" s="170"/>
      <c r="AD462" s="170"/>
    </row>
    <row r="463">
      <c r="A463" s="170"/>
      <c r="B463" s="170"/>
      <c r="C463" s="170"/>
      <c r="D463" s="170"/>
      <c r="E463" s="170"/>
      <c r="F463" s="170"/>
      <c r="G463" s="170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  <c r="AA463" s="170"/>
      <c r="AB463" s="170"/>
      <c r="AC463" s="170"/>
      <c r="AD463" s="170"/>
    </row>
    <row r="464">
      <c r="A464" s="170"/>
      <c r="B464" s="170"/>
      <c r="C464" s="170"/>
      <c r="D464" s="170"/>
      <c r="E464" s="170"/>
      <c r="F464" s="170"/>
      <c r="G464" s="170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70"/>
      <c r="AB464" s="170"/>
      <c r="AC464" s="170"/>
      <c r="AD464" s="170"/>
    </row>
    <row r="465">
      <c r="A465" s="170"/>
      <c r="B465" s="170"/>
      <c r="C465" s="170"/>
      <c r="D465" s="170"/>
      <c r="E465" s="170"/>
      <c r="F465" s="170"/>
      <c r="G465" s="170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  <c r="AA465" s="170"/>
      <c r="AB465" s="170"/>
      <c r="AC465" s="170"/>
      <c r="AD465" s="170"/>
    </row>
    <row r="466">
      <c r="A466" s="170"/>
      <c r="B466" s="170"/>
      <c r="C466" s="170"/>
      <c r="D466" s="170"/>
      <c r="E466" s="170"/>
      <c r="F466" s="170"/>
      <c r="G466" s="170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  <c r="AA466" s="170"/>
      <c r="AB466" s="170"/>
      <c r="AC466" s="170"/>
      <c r="AD466" s="170"/>
    </row>
    <row r="467">
      <c r="A467" s="170"/>
      <c r="B467" s="170"/>
      <c r="C467" s="170"/>
      <c r="D467" s="170"/>
      <c r="E467" s="170"/>
      <c r="F467" s="170"/>
      <c r="G467" s="170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  <c r="AA467" s="170"/>
      <c r="AB467" s="170"/>
      <c r="AC467" s="170"/>
      <c r="AD467" s="170"/>
    </row>
    <row r="468">
      <c r="A468" s="170"/>
      <c r="B468" s="170"/>
      <c r="C468" s="170"/>
      <c r="D468" s="170"/>
      <c r="E468" s="170"/>
      <c r="F468" s="170"/>
      <c r="G468" s="170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  <c r="AA468" s="170"/>
      <c r="AB468" s="170"/>
      <c r="AC468" s="170"/>
      <c r="AD468" s="170"/>
    </row>
    <row r="469">
      <c r="A469" s="170"/>
      <c r="B469" s="170"/>
      <c r="C469" s="170"/>
      <c r="D469" s="170"/>
      <c r="E469" s="170"/>
      <c r="F469" s="170"/>
      <c r="G469" s="170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  <c r="AA469" s="170"/>
      <c r="AB469" s="170"/>
      <c r="AC469" s="170"/>
      <c r="AD469" s="170"/>
    </row>
    <row r="470">
      <c r="A470" s="170"/>
      <c r="B470" s="170"/>
      <c r="C470" s="170"/>
      <c r="D470" s="170"/>
      <c r="E470" s="170"/>
      <c r="F470" s="170"/>
      <c r="G470" s="170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  <c r="AA470" s="170"/>
      <c r="AB470" s="170"/>
      <c r="AC470" s="170"/>
      <c r="AD470" s="170"/>
    </row>
    <row r="471">
      <c r="A471" s="170"/>
      <c r="B471" s="170"/>
      <c r="C471" s="170"/>
      <c r="D471" s="170"/>
      <c r="E471" s="170"/>
      <c r="F471" s="170"/>
      <c r="G471" s="170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  <c r="AA471" s="170"/>
      <c r="AB471" s="170"/>
      <c r="AC471" s="170"/>
      <c r="AD471" s="170"/>
    </row>
    <row r="472">
      <c r="A472" s="170"/>
      <c r="B472" s="170"/>
      <c r="C472" s="170"/>
      <c r="D472" s="170"/>
      <c r="E472" s="170"/>
      <c r="F472" s="170"/>
      <c r="G472" s="170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70"/>
      <c r="AB472" s="170"/>
      <c r="AC472" s="170"/>
      <c r="AD472" s="170"/>
    </row>
    <row r="473">
      <c r="A473" s="170"/>
      <c r="B473" s="170"/>
      <c r="C473" s="170"/>
      <c r="D473" s="170"/>
      <c r="E473" s="170"/>
      <c r="F473" s="170"/>
      <c r="G473" s="170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  <c r="AA473" s="170"/>
      <c r="AB473" s="170"/>
      <c r="AC473" s="170"/>
      <c r="AD473" s="170"/>
    </row>
    <row r="474">
      <c r="A474" s="170"/>
      <c r="B474" s="170"/>
      <c r="C474" s="170"/>
      <c r="D474" s="170"/>
      <c r="E474" s="170"/>
      <c r="F474" s="170"/>
      <c r="G474" s="170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  <c r="AA474" s="170"/>
      <c r="AB474" s="170"/>
      <c r="AC474" s="170"/>
      <c r="AD474" s="170"/>
    </row>
    <row r="475">
      <c r="A475" s="170"/>
      <c r="B475" s="170"/>
      <c r="C475" s="170"/>
      <c r="D475" s="170"/>
      <c r="E475" s="170"/>
      <c r="F475" s="170"/>
      <c r="G475" s="170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  <c r="AA475" s="170"/>
      <c r="AB475" s="170"/>
      <c r="AC475" s="170"/>
      <c r="AD475" s="170"/>
    </row>
    <row r="476">
      <c r="A476" s="170"/>
      <c r="B476" s="170"/>
      <c r="C476" s="170"/>
      <c r="D476" s="170"/>
      <c r="E476" s="170"/>
      <c r="F476" s="170"/>
      <c r="G476" s="170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  <c r="AA476" s="170"/>
      <c r="AB476" s="170"/>
      <c r="AC476" s="170"/>
      <c r="AD476" s="170"/>
    </row>
    <row r="477">
      <c r="A477" s="170"/>
      <c r="B477" s="170"/>
      <c r="C477" s="170"/>
      <c r="D477" s="170"/>
      <c r="E477" s="170"/>
      <c r="F477" s="170"/>
      <c r="G477" s="170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  <c r="AA477" s="170"/>
      <c r="AB477" s="170"/>
      <c r="AC477" s="170"/>
      <c r="AD477" s="170"/>
    </row>
    <row r="478">
      <c r="A478" s="170"/>
      <c r="B478" s="170"/>
      <c r="C478" s="170"/>
      <c r="D478" s="170"/>
      <c r="E478" s="170"/>
      <c r="F478" s="170"/>
      <c r="G478" s="170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  <c r="AA478" s="170"/>
      <c r="AB478" s="170"/>
      <c r="AC478" s="170"/>
      <c r="AD478" s="170"/>
    </row>
    <row r="479">
      <c r="A479" s="170"/>
      <c r="B479" s="170"/>
      <c r="C479" s="170"/>
      <c r="D479" s="170"/>
      <c r="E479" s="170"/>
      <c r="F479" s="170"/>
      <c r="G479" s="170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  <c r="AA479" s="170"/>
      <c r="AB479" s="170"/>
      <c r="AC479" s="170"/>
      <c r="AD479" s="170"/>
    </row>
    <row r="480">
      <c r="A480" s="170"/>
      <c r="B480" s="170"/>
      <c r="C480" s="170"/>
      <c r="D480" s="170"/>
      <c r="E480" s="170"/>
      <c r="F480" s="170"/>
      <c r="G480" s="170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  <c r="AA480" s="170"/>
      <c r="AB480" s="170"/>
      <c r="AC480" s="170"/>
      <c r="AD480" s="170"/>
    </row>
    <row r="481">
      <c r="A481" s="170"/>
      <c r="B481" s="170"/>
      <c r="C481" s="170"/>
      <c r="D481" s="170"/>
      <c r="E481" s="170"/>
      <c r="F481" s="170"/>
      <c r="G481" s="170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  <c r="AA481" s="170"/>
      <c r="AB481" s="170"/>
      <c r="AC481" s="170"/>
      <c r="AD481" s="170"/>
    </row>
    <row r="482">
      <c r="A482" s="170"/>
      <c r="B482" s="170"/>
      <c r="C482" s="170"/>
      <c r="D482" s="170"/>
      <c r="E482" s="170"/>
      <c r="F482" s="170"/>
      <c r="G482" s="170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70"/>
      <c r="AB482" s="170"/>
      <c r="AC482" s="170"/>
      <c r="AD482" s="170"/>
    </row>
    <row r="483">
      <c r="A483" s="170"/>
      <c r="B483" s="170"/>
      <c r="C483" s="170"/>
      <c r="D483" s="170"/>
      <c r="E483" s="170"/>
      <c r="F483" s="170"/>
      <c r="G483" s="170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70"/>
      <c r="AB483" s="170"/>
      <c r="AC483" s="170"/>
      <c r="AD483" s="170"/>
    </row>
    <row r="484">
      <c r="A484" s="170"/>
      <c r="B484" s="170"/>
      <c r="C484" s="170"/>
      <c r="D484" s="170"/>
      <c r="E484" s="170"/>
      <c r="F484" s="170"/>
      <c r="G484" s="170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70"/>
      <c r="AB484" s="170"/>
      <c r="AC484" s="170"/>
      <c r="AD484" s="170"/>
    </row>
    <row r="485">
      <c r="A485" s="170"/>
      <c r="B485" s="170"/>
      <c r="C485" s="170"/>
      <c r="D485" s="170"/>
      <c r="E485" s="170"/>
      <c r="F485" s="170"/>
      <c r="G485" s="170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70"/>
      <c r="AB485" s="170"/>
      <c r="AC485" s="170"/>
      <c r="AD485" s="170"/>
    </row>
    <row r="486">
      <c r="A486" s="170"/>
      <c r="B486" s="170"/>
      <c r="C486" s="170"/>
      <c r="D486" s="170"/>
      <c r="E486" s="170"/>
      <c r="F486" s="170"/>
      <c r="G486" s="170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70"/>
      <c r="AB486" s="170"/>
      <c r="AC486" s="170"/>
      <c r="AD486" s="170"/>
    </row>
    <row r="487">
      <c r="A487" s="170"/>
      <c r="B487" s="170"/>
      <c r="C487" s="170"/>
      <c r="D487" s="170"/>
      <c r="E487" s="170"/>
      <c r="F487" s="170"/>
      <c r="G487" s="170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70"/>
      <c r="AB487" s="170"/>
      <c r="AC487" s="170"/>
      <c r="AD487" s="170"/>
    </row>
    <row r="488">
      <c r="A488" s="170"/>
      <c r="B488" s="170"/>
      <c r="C488" s="170"/>
      <c r="D488" s="170"/>
      <c r="E488" s="170"/>
      <c r="F488" s="170"/>
      <c r="G488" s="170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70"/>
      <c r="AB488" s="170"/>
      <c r="AC488" s="170"/>
      <c r="AD488" s="170"/>
    </row>
    <row r="489">
      <c r="A489" s="170"/>
      <c r="B489" s="170"/>
      <c r="C489" s="170"/>
      <c r="D489" s="170"/>
      <c r="E489" s="170"/>
      <c r="F489" s="170"/>
      <c r="G489" s="170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70"/>
      <c r="AB489" s="170"/>
      <c r="AC489" s="170"/>
      <c r="AD489" s="170"/>
    </row>
    <row r="490">
      <c r="A490" s="170"/>
      <c r="B490" s="170"/>
      <c r="C490" s="170"/>
      <c r="D490" s="170"/>
      <c r="E490" s="170"/>
      <c r="F490" s="170"/>
      <c r="G490" s="170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70"/>
      <c r="AB490" s="170"/>
      <c r="AC490" s="170"/>
      <c r="AD490" s="170"/>
    </row>
    <row r="491">
      <c r="A491" s="170"/>
      <c r="B491" s="170"/>
      <c r="C491" s="170"/>
      <c r="D491" s="170"/>
      <c r="E491" s="170"/>
      <c r="F491" s="170"/>
      <c r="G491" s="170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  <c r="AA491" s="170"/>
      <c r="AB491" s="170"/>
      <c r="AC491" s="170"/>
      <c r="AD491" s="170"/>
    </row>
    <row r="492">
      <c r="A492" s="170"/>
      <c r="B492" s="170"/>
      <c r="C492" s="170"/>
      <c r="D492" s="170"/>
      <c r="E492" s="170"/>
      <c r="F492" s="170"/>
      <c r="G492" s="170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  <c r="AA492" s="170"/>
      <c r="AB492" s="170"/>
      <c r="AC492" s="170"/>
      <c r="AD492" s="170"/>
    </row>
    <row r="493">
      <c r="A493" s="170"/>
      <c r="B493" s="170"/>
      <c r="C493" s="170"/>
      <c r="D493" s="170"/>
      <c r="E493" s="170"/>
      <c r="F493" s="170"/>
      <c r="G493" s="170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  <c r="AA493" s="170"/>
      <c r="AB493" s="170"/>
      <c r="AC493" s="170"/>
      <c r="AD493" s="170"/>
    </row>
    <row r="494">
      <c r="A494" s="170"/>
      <c r="B494" s="170"/>
      <c r="C494" s="170"/>
      <c r="D494" s="170"/>
      <c r="E494" s="170"/>
      <c r="F494" s="170"/>
      <c r="G494" s="170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  <c r="AA494" s="170"/>
      <c r="AB494" s="170"/>
      <c r="AC494" s="170"/>
      <c r="AD494" s="170"/>
    </row>
    <row r="495">
      <c r="A495" s="170"/>
      <c r="B495" s="170"/>
      <c r="C495" s="170"/>
      <c r="D495" s="170"/>
      <c r="E495" s="170"/>
      <c r="F495" s="170"/>
      <c r="G495" s="170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  <c r="AA495" s="170"/>
      <c r="AB495" s="170"/>
      <c r="AC495" s="170"/>
      <c r="AD495" s="170"/>
    </row>
    <row r="496">
      <c r="A496" s="170"/>
      <c r="B496" s="170"/>
      <c r="C496" s="170"/>
      <c r="D496" s="170"/>
      <c r="E496" s="170"/>
      <c r="F496" s="170"/>
      <c r="G496" s="170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  <c r="AA496" s="170"/>
      <c r="AB496" s="170"/>
      <c r="AC496" s="170"/>
      <c r="AD496" s="170"/>
    </row>
    <row r="497">
      <c r="A497" s="170"/>
      <c r="B497" s="170"/>
      <c r="C497" s="170"/>
      <c r="D497" s="170"/>
      <c r="E497" s="170"/>
      <c r="F497" s="170"/>
      <c r="G497" s="170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  <c r="AA497" s="170"/>
      <c r="AB497" s="170"/>
      <c r="AC497" s="170"/>
      <c r="AD497" s="170"/>
    </row>
    <row r="498">
      <c r="A498" s="170"/>
      <c r="B498" s="170"/>
      <c r="C498" s="170"/>
      <c r="D498" s="170"/>
      <c r="E498" s="170"/>
      <c r="F498" s="170"/>
      <c r="G498" s="170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  <c r="AA498" s="170"/>
      <c r="AB498" s="170"/>
      <c r="AC498" s="170"/>
      <c r="AD498" s="170"/>
    </row>
    <row r="499">
      <c r="A499" s="170"/>
      <c r="B499" s="170"/>
      <c r="C499" s="170"/>
      <c r="D499" s="170"/>
      <c r="E499" s="170"/>
      <c r="F499" s="170"/>
      <c r="G499" s="170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  <c r="AA499" s="170"/>
      <c r="AB499" s="170"/>
      <c r="AC499" s="170"/>
      <c r="AD499" s="170"/>
    </row>
    <row r="500">
      <c r="A500" s="170"/>
      <c r="B500" s="170"/>
      <c r="C500" s="170"/>
      <c r="D500" s="170"/>
      <c r="E500" s="170"/>
      <c r="F500" s="170"/>
      <c r="G500" s="170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  <c r="AA500" s="170"/>
      <c r="AB500" s="170"/>
      <c r="AC500" s="170"/>
      <c r="AD500" s="170"/>
    </row>
    <row r="501">
      <c r="A501" s="170"/>
      <c r="B501" s="170"/>
      <c r="C501" s="170"/>
      <c r="D501" s="170"/>
      <c r="E501" s="170"/>
      <c r="F501" s="170"/>
      <c r="G501" s="170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  <c r="AA501" s="170"/>
      <c r="AB501" s="170"/>
      <c r="AC501" s="170"/>
      <c r="AD501" s="170"/>
    </row>
    <row r="502">
      <c r="A502" s="170"/>
      <c r="B502" s="170"/>
      <c r="C502" s="170"/>
      <c r="D502" s="170"/>
      <c r="E502" s="170"/>
      <c r="F502" s="170"/>
      <c r="G502" s="170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  <c r="AA502" s="170"/>
      <c r="AB502" s="170"/>
      <c r="AC502" s="170"/>
      <c r="AD502" s="170"/>
    </row>
    <row r="503">
      <c r="A503" s="170"/>
      <c r="B503" s="170"/>
      <c r="C503" s="170"/>
      <c r="D503" s="170"/>
      <c r="E503" s="170"/>
      <c r="F503" s="170"/>
      <c r="G503" s="170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  <c r="AA503" s="170"/>
      <c r="AB503" s="170"/>
      <c r="AC503" s="170"/>
      <c r="AD503" s="170"/>
    </row>
    <row r="504">
      <c r="A504" s="170"/>
      <c r="B504" s="170"/>
      <c r="C504" s="170"/>
      <c r="D504" s="170"/>
      <c r="E504" s="170"/>
      <c r="F504" s="170"/>
      <c r="G504" s="170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  <c r="AA504" s="170"/>
      <c r="AB504" s="170"/>
      <c r="AC504" s="170"/>
      <c r="AD504" s="170"/>
    </row>
    <row r="505">
      <c r="A505" s="170"/>
      <c r="B505" s="170"/>
      <c r="C505" s="170"/>
      <c r="D505" s="170"/>
      <c r="E505" s="170"/>
      <c r="F505" s="170"/>
      <c r="G505" s="170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  <c r="AA505" s="170"/>
      <c r="AB505" s="170"/>
      <c r="AC505" s="170"/>
      <c r="AD505" s="170"/>
    </row>
    <row r="506">
      <c r="A506" s="170"/>
      <c r="B506" s="170"/>
      <c r="C506" s="170"/>
      <c r="D506" s="170"/>
      <c r="E506" s="170"/>
      <c r="F506" s="170"/>
      <c r="G506" s="170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  <c r="AA506" s="170"/>
      <c r="AB506" s="170"/>
      <c r="AC506" s="170"/>
      <c r="AD506" s="170"/>
    </row>
    <row r="507">
      <c r="A507" s="170"/>
      <c r="B507" s="170"/>
      <c r="C507" s="170"/>
      <c r="D507" s="170"/>
      <c r="E507" s="170"/>
      <c r="F507" s="170"/>
      <c r="G507" s="170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  <c r="AA507" s="170"/>
      <c r="AB507" s="170"/>
      <c r="AC507" s="170"/>
      <c r="AD507" s="170"/>
    </row>
    <row r="508">
      <c r="A508" s="170"/>
      <c r="B508" s="170"/>
      <c r="C508" s="170"/>
      <c r="D508" s="170"/>
      <c r="E508" s="170"/>
      <c r="F508" s="170"/>
      <c r="G508" s="170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  <c r="AA508" s="170"/>
      <c r="AB508" s="170"/>
      <c r="AC508" s="170"/>
      <c r="AD508" s="170"/>
    </row>
    <row r="509">
      <c r="A509" s="170"/>
      <c r="B509" s="170"/>
      <c r="C509" s="170"/>
      <c r="D509" s="170"/>
      <c r="E509" s="170"/>
      <c r="F509" s="170"/>
      <c r="G509" s="170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  <c r="AA509" s="170"/>
      <c r="AB509" s="170"/>
      <c r="AC509" s="170"/>
      <c r="AD509" s="170"/>
    </row>
    <row r="510">
      <c r="A510" s="170"/>
      <c r="B510" s="170"/>
      <c r="C510" s="170"/>
      <c r="D510" s="170"/>
      <c r="E510" s="170"/>
      <c r="F510" s="170"/>
      <c r="G510" s="170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  <c r="AA510" s="170"/>
      <c r="AB510" s="170"/>
      <c r="AC510" s="170"/>
      <c r="AD510" s="170"/>
    </row>
    <row r="511">
      <c r="A511" s="170"/>
      <c r="B511" s="170"/>
      <c r="C511" s="170"/>
      <c r="D511" s="170"/>
      <c r="E511" s="170"/>
      <c r="F511" s="170"/>
      <c r="G511" s="170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  <c r="AA511" s="170"/>
      <c r="AB511" s="170"/>
      <c r="AC511" s="170"/>
      <c r="AD511" s="170"/>
    </row>
    <row r="512">
      <c r="A512" s="170"/>
      <c r="B512" s="170"/>
      <c r="C512" s="170"/>
      <c r="D512" s="170"/>
      <c r="E512" s="170"/>
      <c r="F512" s="170"/>
      <c r="G512" s="170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70"/>
      <c r="AB512" s="170"/>
      <c r="AC512" s="170"/>
      <c r="AD512" s="170"/>
    </row>
    <row r="513">
      <c r="A513" s="170"/>
      <c r="B513" s="170"/>
      <c r="C513" s="170"/>
      <c r="D513" s="170"/>
      <c r="E513" s="170"/>
      <c r="F513" s="170"/>
      <c r="G513" s="170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70"/>
      <c r="AB513" s="170"/>
      <c r="AC513" s="170"/>
      <c r="AD513" s="170"/>
    </row>
    <row r="514">
      <c r="A514" s="170"/>
      <c r="B514" s="170"/>
      <c r="C514" s="170"/>
      <c r="D514" s="170"/>
      <c r="E514" s="170"/>
      <c r="F514" s="170"/>
      <c r="G514" s="170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70"/>
      <c r="AB514" s="170"/>
      <c r="AC514" s="170"/>
      <c r="AD514" s="170"/>
    </row>
    <row r="515">
      <c r="A515" s="170"/>
      <c r="B515" s="170"/>
      <c r="C515" s="170"/>
      <c r="D515" s="170"/>
      <c r="E515" s="170"/>
      <c r="F515" s="170"/>
      <c r="G515" s="170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  <c r="AA515" s="170"/>
      <c r="AB515" s="170"/>
      <c r="AC515" s="170"/>
      <c r="AD515" s="170"/>
    </row>
    <row r="516">
      <c r="A516" s="170"/>
      <c r="B516" s="170"/>
      <c r="C516" s="170"/>
      <c r="D516" s="170"/>
      <c r="E516" s="170"/>
      <c r="F516" s="170"/>
      <c r="G516" s="170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  <c r="AA516" s="170"/>
      <c r="AB516" s="170"/>
      <c r="AC516" s="170"/>
      <c r="AD516" s="170"/>
    </row>
    <row r="517">
      <c r="A517" s="170"/>
      <c r="B517" s="170"/>
      <c r="C517" s="170"/>
      <c r="D517" s="170"/>
      <c r="E517" s="170"/>
      <c r="F517" s="170"/>
      <c r="G517" s="170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  <c r="AA517" s="170"/>
      <c r="AB517" s="170"/>
      <c r="AC517" s="170"/>
      <c r="AD517" s="170"/>
    </row>
    <row r="518">
      <c r="A518" s="170"/>
      <c r="B518" s="170"/>
      <c r="C518" s="170"/>
      <c r="D518" s="170"/>
      <c r="E518" s="170"/>
      <c r="F518" s="170"/>
      <c r="G518" s="170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  <c r="AA518" s="170"/>
      <c r="AB518" s="170"/>
      <c r="AC518" s="170"/>
      <c r="AD518" s="170"/>
    </row>
    <row r="519">
      <c r="A519" s="170"/>
      <c r="B519" s="170"/>
      <c r="C519" s="170"/>
      <c r="D519" s="170"/>
      <c r="E519" s="170"/>
      <c r="F519" s="170"/>
      <c r="G519" s="170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  <c r="AA519" s="170"/>
      <c r="AB519" s="170"/>
      <c r="AC519" s="170"/>
      <c r="AD519" s="170"/>
    </row>
    <row r="520">
      <c r="A520" s="170"/>
      <c r="B520" s="170"/>
      <c r="C520" s="170"/>
      <c r="D520" s="170"/>
      <c r="E520" s="170"/>
      <c r="F520" s="170"/>
      <c r="G520" s="170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  <c r="AA520" s="170"/>
      <c r="AB520" s="170"/>
      <c r="AC520" s="170"/>
      <c r="AD520" s="170"/>
    </row>
    <row r="521">
      <c r="A521" s="170"/>
      <c r="B521" s="170"/>
      <c r="C521" s="170"/>
      <c r="D521" s="170"/>
      <c r="E521" s="170"/>
      <c r="F521" s="170"/>
      <c r="G521" s="170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  <c r="AA521" s="170"/>
      <c r="AB521" s="170"/>
      <c r="AC521" s="170"/>
      <c r="AD521" s="170"/>
    </row>
    <row r="522">
      <c r="A522" s="170"/>
      <c r="B522" s="170"/>
      <c r="C522" s="170"/>
      <c r="D522" s="170"/>
      <c r="E522" s="170"/>
      <c r="F522" s="170"/>
      <c r="G522" s="170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  <c r="AA522" s="170"/>
      <c r="AB522" s="170"/>
      <c r="AC522" s="170"/>
      <c r="AD522" s="170"/>
    </row>
    <row r="523">
      <c r="A523" s="170"/>
      <c r="B523" s="170"/>
      <c r="C523" s="170"/>
      <c r="D523" s="170"/>
      <c r="E523" s="170"/>
      <c r="F523" s="170"/>
      <c r="G523" s="170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  <c r="AA523" s="170"/>
      <c r="AB523" s="170"/>
      <c r="AC523" s="170"/>
      <c r="AD523" s="170"/>
    </row>
    <row r="524">
      <c r="A524" s="170"/>
      <c r="B524" s="170"/>
      <c r="C524" s="170"/>
      <c r="D524" s="170"/>
      <c r="E524" s="170"/>
      <c r="F524" s="170"/>
      <c r="G524" s="170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  <c r="AA524" s="170"/>
      <c r="AB524" s="170"/>
      <c r="AC524" s="170"/>
      <c r="AD524" s="170"/>
    </row>
    <row r="525">
      <c r="A525" s="170"/>
      <c r="B525" s="170"/>
      <c r="C525" s="170"/>
      <c r="D525" s="170"/>
      <c r="E525" s="170"/>
      <c r="F525" s="170"/>
      <c r="G525" s="170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  <c r="AA525" s="170"/>
      <c r="AB525" s="170"/>
      <c r="AC525" s="170"/>
      <c r="AD525" s="170"/>
    </row>
    <row r="526">
      <c r="A526" s="170"/>
      <c r="B526" s="170"/>
      <c r="C526" s="170"/>
      <c r="D526" s="170"/>
      <c r="E526" s="170"/>
      <c r="F526" s="170"/>
      <c r="G526" s="170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  <c r="AA526" s="170"/>
      <c r="AB526" s="170"/>
      <c r="AC526" s="170"/>
      <c r="AD526" s="170"/>
    </row>
    <row r="527">
      <c r="A527" s="170"/>
      <c r="B527" s="170"/>
      <c r="C527" s="170"/>
      <c r="D527" s="170"/>
      <c r="E527" s="170"/>
      <c r="F527" s="170"/>
      <c r="G527" s="170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  <c r="AA527" s="170"/>
      <c r="AB527" s="170"/>
      <c r="AC527" s="170"/>
      <c r="AD527" s="170"/>
    </row>
    <row r="528">
      <c r="A528" s="170"/>
      <c r="B528" s="170"/>
      <c r="C528" s="170"/>
      <c r="D528" s="170"/>
      <c r="E528" s="170"/>
      <c r="F528" s="170"/>
      <c r="G528" s="170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  <c r="AA528" s="170"/>
      <c r="AB528" s="170"/>
      <c r="AC528" s="170"/>
      <c r="AD528" s="170"/>
    </row>
    <row r="529">
      <c r="A529" s="170"/>
      <c r="B529" s="170"/>
      <c r="C529" s="170"/>
      <c r="D529" s="170"/>
      <c r="E529" s="170"/>
      <c r="F529" s="170"/>
      <c r="G529" s="170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  <c r="AA529" s="170"/>
      <c r="AB529" s="170"/>
      <c r="AC529" s="170"/>
      <c r="AD529" s="170"/>
    </row>
    <row r="530">
      <c r="A530" s="170"/>
      <c r="B530" s="170"/>
      <c r="C530" s="170"/>
      <c r="D530" s="170"/>
      <c r="E530" s="170"/>
      <c r="F530" s="170"/>
      <c r="G530" s="170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  <c r="AA530" s="170"/>
      <c r="AB530" s="170"/>
      <c r="AC530" s="170"/>
      <c r="AD530" s="170"/>
    </row>
    <row r="531">
      <c r="A531" s="170"/>
      <c r="B531" s="170"/>
      <c r="C531" s="170"/>
      <c r="D531" s="170"/>
      <c r="E531" s="170"/>
      <c r="F531" s="170"/>
      <c r="G531" s="170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  <c r="AA531" s="170"/>
      <c r="AB531" s="170"/>
      <c r="AC531" s="170"/>
      <c r="AD531" s="170"/>
    </row>
    <row r="532">
      <c r="A532" s="170"/>
      <c r="B532" s="170"/>
      <c r="C532" s="170"/>
      <c r="D532" s="170"/>
      <c r="E532" s="170"/>
      <c r="F532" s="170"/>
      <c r="G532" s="170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  <c r="AA532" s="170"/>
      <c r="AB532" s="170"/>
      <c r="AC532" s="170"/>
      <c r="AD532" s="170"/>
    </row>
    <row r="533">
      <c r="A533" s="170"/>
      <c r="B533" s="170"/>
      <c r="C533" s="170"/>
      <c r="D533" s="170"/>
      <c r="E533" s="170"/>
      <c r="F533" s="170"/>
      <c r="G533" s="170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  <c r="AA533" s="170"/>
      <c r="AB533" s="170"/>
      <c r="AC533" s="170"/>
      <c r="AD533" s="170"/>
    </row>
    <row r="534">
      <c r="A534" s="170"/>
      <c r="B534" s="170"/>
      <c r="C534" s="170"/>
      <c r="D534" s="170"/>
      <c r="E534" s="170"/>
      <c r="F534" s="170"/>
      <c r="G534" s="170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  <c r="AA534" s="170"/>
      <c r="AB534" s="170"/>
      <c r="AC534" s="170"/>
      <c r="AD534" s="170"/>
    </row>
    <row r="535">
      <c r="A535" s="170"/>
      <c r="B535" s="170"/>
      <c r="C535" s="170"/>
      <c r="D535" s="170"/>
      <c r="E535" s="170"/>
      <c r="F535" s="170"/>
      <c r="G535" s="170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  <c r="AA535" s="170"/>
      <c r="AB535" s="170"/>
      <c r="AC535" s="170"/>
      <c r="AD535" s="170"/>
    </row>
    <row r="536">
      <c r="A536" s="170"/>
      <c r="B536" s="170"/>
      <c r="C536" s="170"/>
      <c r="D536" s="170"/>
      <c r="E536" s="170"/>
      <c r="F536" s="170"/>
      <c r="G536" s="170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  <c r="AA536" s="170"/>
      <c r="AB536" s="170"/>
      <c r="AC536" s="170"/>
      <c r="AD536" s="170"/>
    </row>
    <row r="537">
      <c r="A537" s="170"/>
      <c r="B537" s="170"/>
      <c r="C537" s="170"/>
      <c r="D537" s="170"/>
      <c r="E537" s="170"/>
      <c r="F537" s="170"/>
      <c r="G537" s="170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  <c r="AA537" s="170"/>
      <c r="AB537" s="170"/>
      <c r="AC537" s="170"/>
      <c r="AD537" s="170"/>
    </row>
    <row r="538">
      <c r="A538" s="170"/>
      <c r="B538" s="170"/>
      <c r="C538" s="170"/>
      <c r="D538" s="170"/>
      <c r="E538" s="170"/>
      <c r="F538" s="170"/>
      <c r="G538" s="170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  <c r="AA538" s="170"/>
      <c r="AB538" s="170"/>
      <c r="AC538" s="170"/>
      <c r="AD538" s="170"/>
    </row>
    <row r="539">
      <c r="A539" s="170"/>
      <c r="B539" s="170"/>
      <c r="C539" s="170"/>
      <c r="D539" s="170"/>
      <c r="E539" s="170"/>
      <c r="F539" s="170"/>
      <c r="G539" s="170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  <c r="AA539" s="170"/>
      <c r="AB539" s="170"/>
      <c r="AC539" s="170"/>
      <c r="AD539" s="170"/>
    </row>
    <row r="540">
      <c r="A540" s="170"/>
      <c r="B540" s="170"/>
      <c r="C540" s="170"/>
      <c r="D540" s="170"/>
      <c r="E540" s="170"/>
      <c r="F540" s="170"/>
      <c r="G540" s="170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  <c r="AA540" s="170"/>
      <c r="AB540" s="170"/>
      <c r="AC540" s="170"/>
      <c r="AD540" s="170"/>
    </row>
    <row r="541">
      <c r="A541" s="170"/>
      <c r="B541" s="170"/>
      <c r="C541" s="170"/>
      <c r="D541" s="170"/>
      <c r="E541" s="170"/>
      <c r="F541" s="170"/>
      <c r="G541" s="170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  <c r="AA541" s="170"/>
      <c r="AB541" s="170"/>
      <c r="AC541" s="170"/>
      <c r="AD541" s="170"/>
    </row>
    <row r="542">
      <c r="A542" s="170"/>
      <c r="B542" s="170"/>
      <c r="C542" s="170"/>
      <c r="D542" s="170"/>
      <c r="E542" s="170"/>
      <c r="F542" s="170"/>
      <c r="G542" s="170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  <c r="AA542" s="170"/>
      <c r="AB542" s="170"/>
      <c r="AC542" s="170"/>
      <c r="AD542" s="170"/>
    </row>
    <row r="543">
      <c r="A543" s="170"/>
      <c r="B543" s="170"/>
      <c r="C543" s="170"/>
      <c r="D543" s="170"/>
      <c r="E543" s="170"/>
      <c r="F543" s="170"/>
      <c r="G543" s="170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  <c r="AA543" s="170"/>
      <c r="AB543" s="170"/>
      <c r="AC543" s="170"/>
      <c r="AD543" s="170"/>
    </row>
    <row r="544">
      <c r="A544" s="170"/>
      <c r="B544" s="170"/>
      <c r="C544" s="170"/>
      <c r="D544" s="170"/>
      <c r="E544" s="170"/>
      <c r="F544" s="170"/>
      <c r="G544" s="170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  <c r="AA544" s="170"/>
      <c r="AB544" s="170"/>
      <c r="AC544" s="170"/>
      <c r="AD544" s="170"/>
    </row>
    <row r="545">
      <c r="A545" s="170"/>
      <c r="B545" s="170"/>
      <c r="C545" s="170"/>
      <c r="D545" s="170"/>
      <c r="E545" s="170"/>
      <c r="F545" s="170"/>
      <c r="G545" s="170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  <c r="AA545" s="170"/>
      <c r="AB545" s="170"/>
      <c r="AC545" s="170"/>
      <c r="AD545" s="170"/>
    </row>
    <row r="546">
      <c r="A546" s="170"/>
      <c r="B546" s="170"/>
      <c r="C546" s="170"/>
      <c r="D546" s="170"/>
      <c r="E546" s="170"/>
      <c r="F546" s="170"/>
      <c r="G546" s="170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70"/>
      <c r="AB546" s="170"/>
      <c r="AC546" s="170"/>
      <c r="AD546" s="170"/>
    </row>
    <row r="547">
      <c r="A547" s="170"/>
      <c r="B547" s="170"/>
      <c r="C547" s="170"/>
      <c r="D547" s="170"/>
      <c r="E547" s="170"/>
      <c r="F547" s="170"/>
      <c r="G547" s="170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  <c r="AA547" s="170"/>
      <c r="AB547" s="170"/>
      <c r="AC547" s="170"/>
      <c r="AD547" s="170"/>
    </row>
    <row r="548">
      <c r="A548" s="170"/>
      <c r="B548" s="170"/>
      <c r="C548" s="170"/>
      <c r="D548" s="170"/>
      <c r="E548" s="170"/>
      <c r="F548" s="170"/>
      <c r="G548" s="170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  <c r="AA548" s="170"/>
      <c r="AB548" s="170"/>
      <c r="AC548" s="170"/>
      <c r="AD548" s="170"/>
    </row>
    <row r="549">
      <c r="A549" s="170"/>
      <c r="B549" s="170"/>
      <c r="C549" s="170"/>
      <c r="D549" s="170"/>
      <c r="E549" s="170"/>
      <c r="F549" s="170"/>
      <c r="G549" s="170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  <c r="AA549" s="170"/>
      <c r="AB549" s="170"/>
      <c r="AC549" s="170"/>
      <c r="AD549" s="170"/>
    </row>
    <row r="550">
      <c r="A550" s="170"/>
      <c r="B550" s="170"/>
      <c r="C550" s="170"/>
      <c r="D550" s="170"/>
      <c r="E550" s="170"/>
      <c r="F550" s="170"/>
      <c r="G550" s="170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  <c r="AA550" s="170"/>
      <c r="AB550" s="170"/>
      <c r="AC550" s="170"/>
      <c r="AD550" s="170"/>
    </row>
    <row r="551">
      <c r="A551" s="170"/>
      <c r="B551" s="170"/>
      <c r="C551" s="170"/>
      <c r="D551" s="170"/>
      <c r="E551" s="170"/>
      <c r="F551" s="170"/>
      <c r="G551" s="170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  <c r="AA551" s="170"/>
      <c r="AB551" s="170"/>
      <c r="AC551" s="170"/>
      <c r="AD551" s="170"/>
    </row>
    <row r="552">
      <c r="A552" s="170"/>
      <c r="B552" s="170"/>
      <c r="C552" s="170"/>
      <c r="D552" s="170"/>
      <c r="E552" s="170"/>
      <c r="F552" s="170"/>
      <c r="G552" s="170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  <c r="AA552" s="170"/>
      <c r="AB552" s="170"/>
      <c r="AC552" s="170"/>
      <c r="AD552" s="170"/>
    </row>
    <row r="553">
      <c r="A553" s="170"/>
      <c r="B553" s="170"/>
      <c r="C553" s="170"/>
      <c r="D553" s="170"/>
      <c r="E553" s="170"/>
      <c r="F553" s="170"/>
      <c r="G553" s="170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  <c r="AA553" s="170"/>
      <c r="AB553" s="170"/>
      <c r="AC553" s="170"/>
      <c r="AD553" s="170"/>
    </row>
    <row r="554">
      <c r="A554" s="170"/>
      <c r="B554" s="170"/>
      <c r="C554" s="170"/>
      <c r="D554" s="170"/>
      <c r="E554" s="170"/>
      <c r="F554" s="170"/>
      <c r="G554" s="170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  <c r="AA554" s="170"/>
      <c r="AB554" s="170"/>
      <c r="AC554" s="170"/>
      <c r="AD554" s="170"/>
    </row>
    <row r="555">
      <c r="A555" s="170"/>
      <c r="B555" s="170"/>
      <c r="C555" s="170"/>
      <c r="D555" s="170"/>
      <c r="E555" s="170"/>
      <c r="F555" s="170"/>
      <c r="G555" s="170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  <c r="AA555" s="170"/>
      <c r="AB555" s="170"/>
      <c r="AC555" s="170"/>
      <c r="AD555" s="170"/>
    </row>
    <row r="556">
      <c r="A556" s="170"/>
      <c r="B556" s="170"/>
      <c r="C556" s="170"/>
      <c r="D556" s="170"/>
      <c r="E556" s="170"/>
      <c r="F556" s="170"/>
      <c r="G556" s="170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  <c r="AA556" s="170"/>
      <c r="AB556" s="170"/>
      <c r="AC556" s="170"/>
      <c r="AD556" s="170"/>
    </row>
    <row r="557">
      <c r="A557" s="170"/>
      <c r="B557" s="170"/>
      <c r="C557" s="170"/>
      <c r="D557" s="170"/>
      <c r="E557" s="170"/>
      <c r="F557" s="170"/>
      <c r="G557" s="170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  <c r="AA557" s="170"/>
      <c r="AB557" s="170"/>
      <c r="AC557" s="170"/>
      <c r="AD557" s="170"/>
    </row>
    <row r="558">
      <c r="A558" s="170"/>
      <c r="B558" s="170"/>
      <c r="C558" s="170"/>
      <c r="D558" s="170"/>
      <c r="E558" s="170"/>
      <c r="F558" s="170"/>
      <c r="G558" s="170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  <c r="AA558" s="170"/>
      <c r="AB558" s="170"/>
      <c r="AC558" s="170"/>
      <c r="AD558" s="170"/>
    </row>
    <row r="559">
      <c r="A559" s="170"/>
      <c r="B559" s="170"/>
      <c r="C559" s="170"/>
      <c r="D559" s="170"/>
      <c r="E559" s="170"/>
      <c r="F559" s="170"/>
      <c r="G559" s="170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  <c r="AA559" s="170"/>
      <c r="AB559" s="170"/>
      <c r="AC559" s="170"/>
      <c r="AD559" s="170"/>
    </row>
    <row r="560">
      <c r="A560" s="170"/>
      <c r="B560" s="170"/>
      <c r="C560" s="170"/>
      <c r="D560" s="170"/>
      <c r="E560" s="170"/>
      <c r="F560" s="170"/>
      <c r="G560" s="170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  <c r="AA560" s="170"/>
      <c r="AB560" s="170"/>
      <c r="AC560" s="170"/>
      <c r="AD560" s="170"/>
    </row>
    <row r="561">
      <c r="A561" s="170"/>
      <c r="B561" s="170"/>
      <c r="C561" s="170"/>
      <c r="D561" s="170"/>
      <c r="E561" s="170"/>
      <c r="F561" s="170"/>
      <c r="G561" s="170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  <c r="AA561" s="170"/>
      <c r="AB561" s="170"/>
      <c r="AC561" s="170"/>
      <c r="AD561" s="170"/>
    </row>
    <row r="562">
      <c r="A562" s="170"/>
      <c r="B562" s="170"/>
      <c r="C562" s="170"/>
      <c r="D562" s="170"/>
      <c r="E562" s="170"/>
      <c r="F562" s="170"/>
      <c r="G562" s="170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  <c r="AA562" s="170"/>
      <c r="AB562" s="170"/>
      <c r="AC562" s="170"/>
      <c r="AD562" s="170"/>
    </row>
    <row r="563">
      <c r="A563" s="170"/>
      <c r="B563" s="170"/>
      <c r="C563" s="170"/>
      <c r="D563" s="170"/>
      <c r="E563" s="170"/>
      <c r="F563" s="170"/>
      <c r="G563" s="170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  <c r="AA563" s="170"/>
      <c r="AB563" s="170"/>
      <c r="AC563" s="170"/>
      <c r="AD563" s="170"/>
    </row>
    <row r="564">
      <c r="A564" s="170"/>
      <c r="B564" s="170"/>
      <c r="C564" s="170"/>
      <c r="D564" s="170"/>
      <c r="E564" s="170"/>
      <c r="F564" s="170"/>
      <c r="G564" s="170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  <c r="AA564" s="170"/>
      <c r="AB564" s="170"/>
      <c r="AC564" s="170"/>
      <c r="AD564" s="170"/>
    </row>
    <row r="565">
      <c r="A565" s="170"/>
      <c r="B565" s="170"/>
      <c r="C565" s="170"/>
      <c r="D565" s="170"/>
      <c r="E565" s="170"/>
      <c r="F565" s="170"/>
      <c r="G565" s="170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  <c r="AA565" s="170"/>
      <c r="AB565" s="170"/>
      <c r="AC565" s="170"/>
      <c r="AD565" s="170"/>
    </row>
    <row r="566">
      <c r="A566" s="170"/>
      <c r="B566" s="170"/>
      <c r="C566" s="170"/>
      <c r="D566" s="170"/>
      <c r="E566" s="170"/>
      <c r="F566" s="170"/>
      <c r="G566" s="170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  <c r="AA566" s="170"/>
      <c r="AB566" s="170"/>
      <c r="AC566" s="170"/>
      <c r="AD566" s="170"/>
    </row>
    <row r="567">
      <c r="A567" s="170"/>
      <c r="B567" s="170"/>
      <c r="C567" s="170"/>
      <c r="D567" s="170"/>
      <c r="E567" s="170"/>
      <c r="F567" s="170"/>
      <c r="G567" s="170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  <c r="AA567" s="170"/>
      <c r="AB567" s="170"/>
      <c r="AC567" s="170"/>
      <c r="AD567" s="170"/>
    </row>
    <row r="568">
      <c r="A568" s="170"/>
      <c r="B568" s="170"/>
      <c r="C568" s="170"/>
      <c r="D568" s="170"/>
      <c r="E568" s="170"/>
      <c r="F568" s="170"/>
      <c r="G568" s="170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70"/>
      <c r="AB568" s="170"/>
      <c r="AC568" s="170"/>
      <c r="AD568" s="170"/>
    </row>
    <row r="569">
      <c r="A569" s="170"/>
      <c r="B569" s="170"/>
      <c r="C569" s="170"/>
      <c r="D569" s="170"/>
      <c r="E569" s="170"/>
      <c r="F569" s="170"/>
      <c r="G569" s="170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70"/>
      <c r="AB569" s="170"/>
      <c r="AC569" s="170"/>
      <c r="AD569" s="170"/>
    </row>
    <row r="570">
      <c r="A570" s="170"/>
      <c r="B570" s="170"/>
      <c r="C570" s="170"/>
      <c r="D570" s="170"/>
      <c r="E570" s="170"/>
      <c r="F570" s="170"/>
      <c r="G570" s="170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70"/>
      <c r="AB570" s="170"/>
      <c r="AC570" s="170"/>
      <c r="AD570" s="170"/>
    </row>
    <row r="571">
      <c r="A571" s="170"/>
      <c r="B571" s="170"/>
      <c r="C571" s="170"/>
      <c r="D571" s="170"/>
      <c r="E571" s="170"/>
      <c r="F571" s="170"/>
      <c r="G571" s="170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70"/>
      <c r="AB571" s="170"/>
      <c r="AC571" s="170"/>
      <c r="AD571" s="170"/>
    </row>
    <row r="572">
      <c r="A572" s="170"/>
      <c r="B572" s="170"/>
      <c r="C572" s="170"/>
      <c r="D572" s="170"/>
      <c r="E572" s="170"/>
      <c r="F572" s="170"/>
      <c r="G572" s="170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70"/>
      <c r="AB572" s="170"/>
      <c r="AC572" s="170"/>
      <c r="AD572" s="170"/>
    </row>
    <row r="573">
      <c r="A573" s="170"/>
      <c r="B573" s="170"/>
      <c r="C573" s="170"/>
      <c r="D573" s="170"/>
      <c r="E573" s="170"/>
      <c r="F573" s="170"/>
      <c r="G573" s="170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70"/>
      <c r="AB573" s="170"/>
      <c r="AC573" s="170"/>
      <c r="AD573" s="170"/>
    </row>
    <row r="574">
      <c r="A574" s="170"/>
      <c r="B574" s="170"/>
      <c r="C574" s="170"/>
      <c r="D574" s="170"/>
      <c r="E574" s="170"/>
      <c r="F574" s="170"/>
      <c r="G574" s="170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70"/>
      <c r="AB574" s="170"/>
      <c r="AC574" s="170"/>
      <c r="AD574" s="170"/>
    </row>
    <row r="575">
      <c r="A575" s="170"/>
      <c r="B575" s="170"/>
      <c r="C575" s="170"/>
      <c r="D575" s="170"/>
      <c r="E575" s="170"/>
      <c r="F575" s="170"/>
      <c r="G575" s="170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70"/>
      <c r="AB575" s="170"/>
      <c r="AC575" s="170"/>
      <c r="AD575" s="170"/>
    </row>
    <row r="576">
      <c r="A576" s="170"/>
      <c r="B576" s="170"/>
      <c r="C576" s="170"/>
      <c r="D576" s="170"/>
      <c r="E576" s="170"/>
      <c r="F576" s="170"/>
      <c r="G576" s="170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70"/>
      <c r="AB576" s="170"/>
      <c r="AC576" s="170"/>
      <c r="AD576" s="170"/>
    </row>
    <row r="577">
      <c r="A577" s="170"/>
      <c r="B577" s="170"/>
      <c r="C577" s="170"/>
      <c r="D577" s="170"/>
      <c r="E577" s="170"/>
      <c r="F577" s="170"/>
      <c r="G577" s="170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70"/>
      <c r="AB577" s="170"/>
      <c r="AC577" s="170"/>
      <c r="AD577" s="170"/>
    </row>
    <row r="578">
      <c r="A578" s="170"/>
      <c r="B578" s="170"/>
      <c r="C578" s="170"/>
      <c r="D578" s="170"/>
      <c r="E578" s="170"/>
      <c r="F578" s="170"/>
      <c r="G578" s="170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70"/>
      <c r="AB578" s="170"/>
      <c r="AC578" s="170"/>
      <c r="AD578" s="170"/>
    </row>
    <row r="579">
      <c r="A579" s="170"/>
      <c r="B579" s="170"/>
      <c r="C579" s="170"/>
      <c r="D579" s="170"/>
      <c r="E579" s="170"/>
      <c r="F579" s="170"/>
      <c r="G579" s="170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70"/>
      <c r="AB579" s="170"/>
      <c r="AC579" s="170"/>
      <c r="AD579" s="170"/>
    </row>
    <row r="580">
      <c r="A580" s="170"/>
      <c r="B580" s="170"/>
      <c r="C580" s="170"/>
      <c r="D580" s="170"/>
      <c r="E580" s="170"/>
      <c r="F580" s="170"/>
      <c r="G580" s="170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70"/>
      <c r="AB580" s="170"/>
      <c r="AC580" s="170"/>
      <c r="AD580" s="170"/>
    </row>
    <row r="581">
      <c r="A581" s="170"/>
      <c r="B581" s="170"/>
      <c r="C581" s="170"/>
      <c r="D581" s="170"/>
      <c r="E581" s="170"/>
      <c r="F581" s="170"/>
      <c r="G581" s="170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70"/>
      <c r="AB581" s="170"/>
      <c r="AC581" s="170"/>
      <c r="AD581" s="170"/>
    </row>
    <row r="582">
      <c r="A582" s="170"/>
      <c r="B582" s="170"/>
      <c r="C582" s="170"/>
      <c r="D582" s="170"/>
      <c r="E582" s="170"/>
      <c r="F582" s="170"/>
      <c r="G582" s="170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70"/>
      <c r="AB582" s="170"/>
      <c r="AC582" s="170"/>
      <c r="AD582" s="170"/>
    </row>
    <row r="583">
      <c r="A583" s="170"/>
      <c r="B583" s="170"/>
      <c r="C583" s="170"/>
      <c r="D583" s="170"/>
      <c r="E583" s="170"/>
      <c r="F583" s="170"/>
      <c r="G583" s="170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70"/>
      <c r="AB583" s="170"/>
      <c r="AC583" s="170"/>
      <c r="AD583" s="170"/>
    </row>
    <row r="584">
      <c r="A584" s="170"/>
      <c r="B584" s="170"/>
      <c r="C584" s="170"/>
      <c r="D584" s="170"/>
      <c r="E584" s="170"/>
      <c r="F584" s="170"/>
      <c r="G584" s="170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70"/>
      <c r="AB584" s="170"/>
      <c r="AC584" s="170"/>
      <c r="AD584" s="170"/>
    </row>
    <row r="585">
      <c r="A585" s="170"/>
      <c r="B585" s="170"/>
      <c r="C585" s="170"/>
      <c r="D585" s="170"/>
      <c r="E585" s="170"/>
      <c r="F585" s="170"/>
      <c r="G585" s="170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70"/>
      <c r="AB585" s="170"/>
      <c r="AC585" s="170"/>
      <c r="AD585" s="170"/>
    </row>
    <row r="586">
      <c r="A586" s="170"/>
      <c r="B586" s="170"/>
      <c r="C586" s="170"/>
      <c r="D586" s="170"/>
      <c r="E586" s="170"/>
      <c r="F586" s="170"/>
      <c r="G586" s="170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70"/>
      <c r="AB586" s="170"/>
      <c r="AC586" s="170"/>
      <c r="AD586" s="170"/>
    </row>
    <row r="587">
      <c r="A587" s="170"/>
      <c r="B587" s="170"/>
      <c r="C587" s="170"/>
      <c r="D587" s="170"/>
      <c r="E587" s="170"/>
      <c r="F587" s="170"/>
      <c r="G587" s="170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70"/>
      <c r="AB587" s="170"/>
      <c r="AC587" s="170"/>
      <c r="AD587" s="170"/>
    </row>
    <row r="588">
      <c r="A588" s="170"/>
      <c r="B588" s="170"/>
      <c r="C588" s="170"/>
      <c r="D588" s="170"/>
      <c r="E588" s="170"/>
      <c r="F588" s="170"/>
      <c r="G588" s="170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70"/>
      <c r="AB588" s="170"/>
      <c r="AC588" s="170"/>
      <c r="AD588" s="170"/>
    </row>
    <row r="589">
      <c r="A589" s="170"/>
      <c r="B589" s="170"/>
      <c r="C589" s="170"/>
      <c r="D589" s="170"/>
      <c r="E589" s="170"/>
      <c r="F589" s="170"/>
      <c r="G589" s="170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70"/>
      <c r="AB589" s="170"/>
      <c r="AC589" s="170"/>
      <c r="AD589" s="170"/>
    </row>
    <row r="590">
      <c r="A590" s="170"/>
      <c r="B590" s="170"/>
      <c r="C590" s="170"/>
      <c r="D590" s="170"/>
      <c r="E590" s="170"/>
      <c r="F590" s="170"/>
      <c r="G590" s="170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70"/>
      <c r="AB590" s="170"/>
      <c r="AC590" s="170"/>
      <c r="AD590" s="170"/>
    </row>
    <row r="591">
      <c r="A591" s="170"/>
      <c r="B591" s="170"/>
      <c r="C591" s="170"/>
      <c r="D591" s="170"/>
      <c r="E591" s="170"/>
      <c r="F591" s="170"/>
      <c r="G591" s="170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70"/>
      <c r="AB591" s="170"/>
      <c r="AC591" s="170"/>
      <c r="AD591" s="170"/>
    </row>
    <row r="592">
      <c r="A592" s="170"/>
      <c r="B592" s="170"/>
      <c r="C592" s="170"/>
      <c r="D592" s="170"/>
      <c r="E592" s="170"/>
      <c r="F592" s="170"/>
      <c r="G592" s="170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  <c r="AA592" s="170"/>
      <c r="AB592" s="170"/>
      <c r="AC592" s="170"/>
      <c r="AD592" s="170"/>
    </row>
    <row r="593">
      <c r="A593" s="170"/>
      <c r="B593" s="170"/>
      <c r="C593" s="170"/>
      <c r="D593" s="170"/>
      <c r="E593" s="170"/>
      <c r="F593" s="170"/>
      <c r="G593" s="170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  <c r="AA593" s="170"/>
      <c r="AB593" s="170"/>
      <c r="AC593" s="170"/>
      <c r="AD593" s="170"/>
    </row>
    <row r="594">
      <c r="A594" s="170"/>
      <c r="B594" s="170"/>
      <c r="C594" s="170"/>
      <c r="D594" s="170"/>
      <c r="E594" s="170"/>
      <c r="F594" s="170"/>
      <c r="G594" s="170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  <c r="AA594" s="170"/>
      <c r="AB594" s="170"/>
      <c r="AC594" s="170"/>
      <c r="AD594" s="170"/>
    </row>
    <row r="595">
      <c r="A595" s="170"/>
      <c r="B595" s="170"/>
      <c r="C595" s="170"/>
      <c r="D595" s="170"/>
      <c r="E595" s="170"/>
      <c r="F595" s="170"/>
      <c r="G595" s="170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  <c r="AA595" s="170"/>
      <c r="AB595" s="170"/>
      <c r="AC595" s="170"/>
      <c r="AD595" s="170"/>
    </row>
    <row r="596">
      <c r="A596" s="170"/>
      <c r="B596" s="170"/>
      <c r="C596" s="170"/>
      <c r="D596" s="170"/>
      <c r="E596" s="170"/>
      <c r="F596" s="170"/>
      <c r="G596" s="170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  <c r="AA596" s="170"/>
      <c r="AB596" s="170"/>
      <c r="AC596" s="170"/>
      <c r="AD596" s="170"/>
    </row>
    <row r="597">
      <c r="A597" s="170"/>
      <c r="B597" s="170"/>
      <c r="C597" s="170"/>
      <c r="D597" s="170"/>
      <c r="E597" s="170"/>
      <c r="F597" s="170"/>
      <c r="G597" s="170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  <c r="AA597" s="170"/>
      <c r="AB597" s="170"/>
      <c r="AC597" s="170"/>
      <c r="AD597" s="170"/>
    </row>
    <row r="598">
      <c r="A598" s="170"/>
      <c r="B598" s="170"/>
      <c r="C598" s="170"/>
      <c r="D598" s="170"/>
      <c r="E598" s="170"/>
      <c r="F598" s="170"/>
      <c r="G598" s="170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  <c r="AA598" s="170"/>
      <c r="AB598" s="170"/>
      <c r="AC598" s="170"/>
      <c r="AD598" s="170"/>
    </row>
    <row r="599">
      <c r="A599" s="170"/>
      <c r="B599" s="170"/>
      <c r="C599" s="170"/>
      <c r="D599" s="170"/>
      <c r="E599" s="170"/>
      <c r="F599" s="170"/>
      <c r="G599" s="170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  <c r="AA599" s="170"/>
      <c r="AB599" s="170"/>
      <c r="AC599" s="170"/>
      <c r="AD599" s="170"/>
    </row>
    <row r="600">
      <c r="A600" s="170"/>
      <c r="B600" s="170"/>
      <c r="C600" s="170"/>
      <c r="D600" s="170"/>
      <c r="E600" s="170"/>
      <c r="F600" s="170"/>
      <c r="G600" s="170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  <c r="AA600" s="170"/>
      <c r="AB600" s="170"/>
      <c r="AC600" s="170"/>
      <c r="AD600" s="170"/>
    </row>
    <row r="601">
      <c r="A601" s="170"/>
      <c r="B601" s="170"/>
      <c r="C601" s="170"/>
      <c r="D601" s="170"/>
      <c r="E601" s="170"/>
      <c r="F601" s="170"/>
      <c r="G601" s="170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70"/>
      <c r="AB601" s="170"/>
      <c r="AC601" s="170"/>
      <c r="AD601" s="170"/>
    </row>
    <row r="602">
      <c r="A602" s="170"/>
      <c r="B602" s="170"/>
      <c r="C602" s="170"/>
      <c r="D602" s="170"/>
      <c r="E602" s="170"/>
      <c r="F602" s="170"/>
      <c r="G602" s="170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70"/>
      <c r="AB602" s="170"/>
      <c r="AC602" s="170"/>
      <c r="AD602" s="170"/>
    </row>
    <row r="603">
      <c r="A603" s="170"/>
      <c r="B603" s="170"/>
      <c r="C603" s="170"/>
      <c r="D603" s="170"/>
      <c r="E603" s="170"/>
      <c r="F603" s="170"/>
      <c r="G603" s="170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70"/>
      <c r="AB603" s="170"/>
      <c r="AC603" s="170"/>
      <c r="AD603" s="170"/>
    </row>
    <row r="604">
      <c r="A604" s="170"/>
      <c r="B604" s="170"/>
      <c r="C604" s="170"/>
      <c r="D604" s="170"/>
      <c r="E604" s="170"/>
      <c r="F604" s="170"/>
      <c r="G604" s="170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70"/>
      <c r="AB604" s="170"/>
      <c r="AC604" s="170"/>
      <c r="AD604" s="170"/>
    </row>
    <row r="605">
      <c r="A605" s="170"/>
      <c r="B605" s="170"/>
      <c r="C605" s="170"/>
      <c r="D605" s="170"/>
      <c r="E605" s="170"/>
      <c r="F605" s="170"/>
      <c r="G605" s="170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70"/>
      <c r="AB605" s="170"/>
      <c r="AC605" s="170"/>
      <c r="AD605" s="170"/>
    </row>
    <row r="606">
      <c r="A606" s="170"/>
      <c r="B606" s="170"/>
      <c r="C606" s="170"/>
      <c r="D606" s="170"/>
      <c r="E606" s="170"/>
      <c r="F606" s="170"/>
      <c r="G606" s="170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70"/>
      <c r="AB606" s="170"/>
      <c r="AC606" s="170"/>
      <c r="AD606" s="170"/>
    </row>
    <row r="607">
      <c r="A607" s="170"/>
      <c r="B607" s="170"/>
      <c r="C607" s="170"/>
      <c r="D607" s="170"/>
      <c r="E607" s="170"/>
      <c r="F607" s="170"/>
      <c r="G607" s="170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70"/>
      <c r="AB607" s="170"/>
      <c r="AC607" s="170"/>
      <c r="AD607" s="170"/>
    </row>
    <row r="608">
      <c r="A608" s="170"/>
      <c r="B608" s="170"/>
      <c r="C608" s="170"/>
      <c r="D608" s="170"/>
      <c r="E608" s="170"/>
      <c r="F608" s="170"/>
      <c r="G608" s="170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70"/>
      <c r="AB608" s="170"/>
      <c r="AC608" s="170"/>
      <c r="AD608" s="170"/>
    </row>
    <row r="609">
      <c r="A609" s="170"/>
      <c r="B609" s="170"/>
      <c r="C609" s="170"/>
      <c r="D609" s="170"/>
      <c r="E609" s="170"/>
      <c r="F609" s="170"/>
      <c r="G609" s="170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70"/>
      <c r="AB609" s="170"/>
      <c r="AC609" s="170"/>
      <c r="AD609" s="170"/>
    </row>
    <row r="610">
      <c r="A610" s="170"/>
      <c r="B610" s="170"/>
      <c r="C610" s="170"/>
      <c r="D610" s="170"/>
      <c r="E610" s="170"/>
      <c r="F610" s="170"/>
      <c r="G610" s="170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70"/>
      <c r="AB610" s="170"/>
      <c r="AC610" s="170"/>
      <c r="AD610" s="170"/>
    </row>
    <row r="611">
      <c r="A611" s="170"/>
      <c r="B611" s="170"/>
      <c r="C611" s="170"/>
      <c r="D611" s="170"/>
      <c r="E611" s="170"/>
      <c r="F611" s="170"/>
      <c r="G611" s="170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70"/>
      <c r="AB611" s="170"/>
      <c r="AC611" s="170"/>
      <c r="AD611" s="170"/>
    </row>
    <row r="612">
      <c r="A612" s="170"/>
      <c r="B612" s="170"/>
      <c r="C612" s="170"/>
      <c r="D612" s="170"/>
      <c r="E612" s="170"/>
      <c r="F612" s="170"/>
      <c r="G612" s="170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70"/>
      <c r="AB612" s="170"/>
      <c r="AC612" s="170"/>
      <c r="AD612" s="170"/>
    </row>
    <row r="613">
      <c r="A613" s="170"/>
      <c r="B613" s="170"/>
      <c r="C613" s="170"/>
      <c r="D613" s="170"/>
      <c r="E613" s="170"/>
      <c r="F613" s="170"/>
      <c r="G613" s="170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70"/>
      <c r="AB613" s="170"/>
      <c r="AC613" s="170"/>
      <c r="AD613" s="170"/>
    </row>
    <row r="614">
      <c r="A614" s="170"/>
      <c r="B614" s="170"/>
      <c r="C614" s="170"/>
      <c r="D614" s="170"/>
      <c r="E614" s="170"/>
      <c r="F614" s="170"/>
      <c r="G614" s="170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70"/>
      <c r="AB614" s="170"/>
      <c r="AC614" s="170"/>
      <c r="AD614" s="170"/>
    </row>
    <row r="615">
      <c r="A615" s="170"/>
      <c r="B615" s="170"/>
      <c r="C615" s="170"/>
      <c r="D615" s="170"/>
      <c r="E615" s="170"/>
      <c r="F615" s="170"/>
      <c r="G615" s="170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70"/>
      <c r="AB615" s="170"/>
      <c r="AC615" s="170"/>
      <c r="AD615" s="170"/>
    </row>
    <row r="616">
      <c r="A616" s="170"/>
      <c r="B616" s="170"/>
      <c r="C616" s="170"/>
      <c r="D616" s="170"/>
      <c r="E616" s="170"/>
      <c r="F616" s="170"/>
      <c r="G616" s="170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  <c r="AA616" s="170"/>
      <c r="AB616" s="170"/>
      <c r="AC616" s="170"/>
      <c r="AD616" s="170"/>
    </row>
    <row r="617">
      <c r="A617" s="170"/>
      <c r="B617" s="170"/>
      <c r="C617" s="170"/>
      <c r="D617" s="170"/>
      <c r="E617" s="170"/>
      <c r="F617" s="170"/>
      <c r="G617" s="170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  <c r="AA617" s="170"/>
      <c r="AB617" s="170"/>
      <c r="AC617" s="170"/>
      <c r="AD617" s="170"/>
    </row>
    <row r="618">
      <c r="A618" s="170"/>
      <c r="B618" s="170"/>
      <c r="C618" s="170"/>
      <c r="D618" s="170"/>
      <c r="E618" s="170"/>
      <c r="F618" s="170"/>
      <c r="G618" s="170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  <c r="AA618" s="170"/>
      <c r="AB618" s="170"/>
      <c r="AC618" s="170"/>
      <c r="AD618" s="170"/>
    </row>
    <row r="619">
      <c r="A619" s="170"/>
      <c r="B619" s="170"/>
      <c r="C619" s="170"/>
      <c r="D619" s="170"/>
      <c r="E619" s="170"/>
      <c r="F619" s="170"/>
      <c r="G619" s="170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70"/>
      <c r="AB619" s="170"/>
      <c r="AC619" s="170"/>
      <c r="AD619" s="170"/>
    </row>
    <row r="620">
      <c r="A620" s="170"/>
      <c r="B620" s="170"/>
      <c r="C620" s="170"/>
      <c r="D620" s="170"/>
      <c r="E620" s="170"/>
      <c r="F620" s="170"/>
      <c r="G620" s="170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  <c r="AA620" s="170"/>
      <c r="AB620" s="170"/>
      <c r="AC620" s="170"/>
      <c r="AD620" s="170"/>
    </row>
    <row r="621">
      <c r="A621" s="170"/>
      <c r="B621" s="170"/>
      <c r="C621" s="170"/>
      <c r="D621" s="170"/>
      <c r="E621" s="170"/>
      <c r="F621" s="170"/>
      <c r="G621" s="170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  <c r="AA621" s="170"/>
      <c r="AB621" s="170"/>
      <c r="AC621" s="170"/>
      <c r="AD621" s="170"/>
    </row>
    <row r="622">
      <c r="A622" s="170"/>
      <c r="B622" s="170"/>
      <c r="C622" s="170"/>
      <c r="D622" s="170"/>
      <c r="E622" s="170"/>
      <c r="F622" s="170"/>
      <c r="G622" s="170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  <c r="AA622" s="170"/>
      <c r="AB622" s="170"/>
      <c r="AC622" s="170"/>
      <c r="AD622" s="170"/>
    </row>
    <row r="623">
      <c r="A623" s="170"/>
      <c r="B623" s="170"/>
      <c r="C623" s="170"/>
      <c r="D623" s="170"/>
      <c r="E623" s="170"/>
      <c r="F623" s="170"/>
      <c r="G623" s="170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  <c r="AA623" s="170"/>
      <c r="AB623" s="170"/>
      <c r="AC623" s="170"/>
      <c r="AD623" s="170"/>
    </row>
    <row r="624">
      <c r="A624" s="170"/>
      <c r="B624" s="170"/>
      <c r="C624" s="170"/>
      <c r="D624" s="170"/>
      <c r="E624" s="170"/>
      <c r="F624" s="170"/>
      <c r="G624" s="170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70"/>
      <c r="AB624" s="170"/>
      <c r="AC624" s="170"/>
      <c r="AD624" s="170"/>
    </row>
    <row r="625">
      <c r="A625" s="170"/>
      <c r="B625" s="170"/>
      <c r="C625" s="170"/>
      <c r="D625" s="170"/>
      <c r="E625" s="170"/>
      <c r="F625" s="170"/>
      <c r="G625" s="170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70"/>
      <c r="AB625" s="170"/>
      <c r="AC625" s="170"/>
      <c r="AD625" s="170"/>
    </row>
    <row r="626">
      <c r="A626" s="170"/>
      <c r="B626" s="170"/>
      <c r="C626" s="170"/>
      <c r="D626" s="170"/>
      <c r="E626" s="170"/>
      <c r="F626" s="170"/>
      <c r="G626" s="170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70"/>
      <c r="AB626" s="170"/>
      <c r="AC626" s="170"/>
      <c r="AD626" s="170"/>
    </row>
    <row r="627">
      <c r="A627" s="170"/>
      <c r="B627" s="170"/>
      <c r="C627" s="170"/>
      <c r="D627" s="170"/>
      <c r="E627" s="170"/>
      <c r="F627" s="170"/>
      <c r="G627" s="170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70"/>
      <c r="AB627" s="170"/>
      <c r="AC627" s="170"/>
      <c r="AD627" s="170"/>
    </row>
    <row r="628">
      <c r="A628" s="170"/>
      <c r="B628" s="170"/>
      <c r="C628" s="170"/>
      <c r="D628" s="170"/>
      <c r="E628" s="170"/>
      <c r="F628" s="170"/>
      <c r="G628" s="170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70"/>
      <c r="AB628" s="170"/>
      <c r="AC628" s="170"/>
      <c r="AD628" s="170"/>
    </row>
    <row r="629">
      <c r="A629" s="170"/>
      <c r="B629" s="170"/>
      <c r="C629" s="170"/>
      <c r="D629" s="170"/>
      <c r="E629" s="170"/>
      <c r="F629" s="170"/>
      <c r="G629" s="170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70"/>
      <c r="AB629" s="170"/>
      <c r="AC629" s="170"/>
      <c r="AD629" s="170"/>
    </row>
    <row r="630">
      <c r="A630" s="170"/>
      <c r="B630" s="170"/>
      <c r="C630" s="170"/>
      <c r="D630" s="170"/>
      <c r="E630" s="170"/>
      <c r="F630" s="170"/>
      <c r="G630" s="170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  <c r="AA630" s="170"/>
      <c r="AB630" s="170"/>
      <c r="AC630" s="170"/>
      <c r="AD630" s="170"/>
    </row>
    <row r="631">
      <c r="A631" s="170"/>
      <c r="B631" s="170"/>
      <c r="C631" s="170"/>
      <c r="D631" s="170"/>
      <c r="E631" s="170"/>
      <c r="F631" s="170"/>
      <c r="G631" s="170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70"/>
      <c r="AB631" s="170"/>
      <c r="AC631" s="170"/>
      <c r="AD631" s="170"/>
    </row>
    <row r="632">
      <c r="A632" s="170"/>
      <c r="B632" s="170"/>
      <c r="C632" s="170"/>
      <c r="D632" s="170"/>
      <c r="E632" s="170"/>
      <c r="F632" s="170"/>
      <c r="G632" s="170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70"/>
      <c r="AB632" s="170"/>
      <c r="AC632" s="170"/>
      <c r="AD632" s="170"/>
    </row>
    <row r="633">
      <c r="A633" s="170"/>
      <c r="B633" s="170"/>
      <c r="C633" s="170"/>
      <c r="D633" s="170"/>
      <c r="E633" s="170"/>
      <c r="F633" s="170"/>
      <c r="G633" s="170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70"/>
      <c r="AB633" s="170"/>
      <c r="AC633" s="170"/>
      <c r="AD633" s="170"/>
    </row>
    <row r="634">
      <c r="A634" s="170"/>
      <c r="B634" s="170"/>
      <c r="C634" s="170"/>
      <c r="D634" s="170"/>
      <c r="E634" s="170"/>
      <c r="F634" s="170"/>
      <c r="G634" s="170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70"/>
      <c r="AB634" s="170"/>
      <c r="AC634" s="170"/>
      <c r="AD634" s="170"/>
    </row>
    <row r="635">
      <c r="A635" s="170"/>
      <c r="B635" s="170"/>
      <c r="C635" s="170"/>
      <c r="D635" s="170"/>
      <c r="E635" s="170"/>
      <c r="F635" s="170"/>
      <c r="G635" s="170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70"/>
      <c r="AB635" s="170"/>
      <c r="AC635" s="170"/>
      <c r="AD635" s="170"/>
    </row>
    <row r="636">
      <c r="A636" s="170"/>
      <c r="B636" s="170"/>
      <c r="C636" s="170"/>
      <c r="D636" s="170"/>
      <c r="E636" s="170"/>
      <c r="F636" s="170"/>
      <c r="G636" s="170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70"/>
      <c r="AB636" s="170"/>
      <c r="AC636" s="170"/>
      <c r="AD636" s="170"/>
    </row>
    <row r="637">
      <c r="A637" s="170"/>
      <c r="B637" s="170"/>
      <c r="C637" s="170"/>
      <c r="D637" s="170"/>
      <c r="E637" s="170"/>
      <c r="F637" s="170"/>
      <c r="G637" s="170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70"/>
      <c r="AB637" s="170"/>
      <c r="AC637" s="170"/>
      <c r="AD637" s="170"/>
    </row>
    <row r="638">
      <c r="A638" s="170"/>
      <c r="B638" s="170"/>
      <c r="C638" s="170"/>
      <c r="D638" s="170"/>
      <c r="E638" s="170"/>
      <c r="F638" s="170"/>
      <c r="G638" s="170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70"/>
      <c r="AB638" s="170"/>
      <c r="AC638" s="170"/>
      <c r="AD638" s="170"/>
    </row>
    <row r="639">
      <c r="A639" s="170"/>
      <c r="B639" s="170"/>
      <c r="C639" s="170"/>
      <c r="D639" s="170"/>
      <c r="E639" s="170"/>
      <c r="F639" s="170"/>
      <c r="G639" s="170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70"/>
      <c r="AB639" s="170"/>
      <c r="AC639" s="170"/>
      <c r="AD639" s="170"/>
    </row>
    <row r="640">
      <c r="A640" s="170"/>
      <c r="B640" s="170"/>
      <c r="C640" s="170"/>
      <c r="D640" s="170"/>
      <c r="E640" s="170"/>
      <c r="F640" s="170"/>
      <c r="G640" s="170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70"/>
      <c r="AB640" s="170"/>
      <c r="AC640" s="170"/>
      <c r="AD640" s="170"/>
    </row>
    <row r="641">
      <c r="A641" s="170"/>
      <c r="B641" s="170"/>
      <c r="C641" s="170"/>
      <c r="D641" s="170"/>
      <c r="E641" s="170"/>
      <c r="F641" s="170"/>
      <c r="G641" s="170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70"/>
      <c r="AB641" s="170"/>
      <c r="AC641" s="170"/>
      <c r="AD641" s="170"/>
    </row>
    <row r="642">
      <c r="A642" s="170"/>
      <c r="B642" s="170"/>
      <c r="C642" s="170"/>
      <c r="D642" s="170"/>
      <c r="E642" s="170"/>
      <c r="F642" s="170"/>
      <c r="G642" s="170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70"/>
      <c r="AB642" s="170"/>
      <c r="AC642" s="170"/>
      <c r="AD642" s="170"/>
    </row>
    <row r="643">
      <c r="A643" s="170"/>
      <c r="B643" s="170"/>
      <c r="C643" s="170"/>
      <c r="D643" s="170"/>
      <c r="E643" s="170"/>
      <c r="F643" s="170"/>
      <c r="G643" s="170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70"/>
      <c r="AB643" s="170"/>
      <c r="AC643" s="170"/>
      <c r="AD643" s="170"/>
    </row>
    <row r="644">
      <c r="A644" s="170"/>
      <c r="B644" s="170"/>
      <c r="C644" s="170"/>
      <c r="D644" s="170"/>
      <c r="E644" s="170"/>
      <c r="F644" s="170"/>
      <c r="G644" s="170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70"/>
      <c r="AB644" s="170"/>
      <c r="AC644" s="170"/>
      <c r="AD644" s="170"/>
    </row>
    <row r="645">
      <c r="A645" s="170"/>
      <c r="B645" s="170"/>
      <c r="C645" s="170"/>
      <c r="D645" s="170"/>
      <c r="E645" s="170"/>
      <c r="F645" s="170"/>
      <c r="G645" s="170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70"/>
      <c r="AB645" s="170"/>
      <c r="AC645" s="170"/>
      <c r="AD645" s="170"/>
    </row>
    <row r="646">
      <c r="A646" s="170"/>
      <c r="B646" s="170"/>
      <c r="C646" s="170"/>
      <c r="D646" s="170"/>
      <c r="E646" s="170"/>
      <c r="F646" s="170"/>
      <c r="G646" s="170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70"/>
      <c r="AB646" s="170"/>
      <c r="AC646" s="170"/>
      <c r="AD646" s="170"/>
    </row>
    <row r="647">
      <c r="A647" s="170"/>
      <c r="B647" s="170"/>
      <c r="C647" s="170"/>
      <c r="D647" s="170"/>
      <c r="E647" s="170"/>
      <c r="F647" s="170"/>
      <c r="G647" s="170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70"/>
      <c r="AB647" s="170"/>
      <c r="AC647" s="170"/>
      <c r="AD647" s="170"/>
    </row>
    <row r="648">
      <c r="A648" s="170"/>
      <c r="B648" s="170"/>
      <c r="C648" s="170"/>
      <c r="D648" s="170"/>
      <c r="E648" s="170"/>
      <c r="F648" s="170"/>
      <c r="G648" s="170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70"/>
      <c r="AB648" s="170"/>
      <c r="AC648" s="170"/>
      <c r="AD648" s="170"/>
    </row>
    <row r="649">
      <c r="A649" s="170"/>
      <c r="B649" s="170"/>
      <c r="C649" s="170"/>
      <c r="D649" s="170"/>
      <c r="E649" s="170"/>
      <c r="F649" s="170"/>
      <c r="G649" s="170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70"/>
      <c r="AB649" s="170"/>
      <c r="AC649" s="170"/>
      <c r="AD649" s="170"/>
    </row>
    <row r="650">
      <c r="A650" s="170"/>
      <c r="B650" s="170"/>
      <c r="C650" s="170"/>
      <c r="D650" s="170"/>
      <c r="E650" s="170"/>
      <c r="F650" s="170"/>
      <c r="G650" s="170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70"/>
      <c r="AB650" s="170"/>
      <c r="AC650" s="170"/>
      <c r="AD650" s="170"/>
    </row>
    <row r="651">
      <c r="A651" s="170"/>
      <c r="B651" s="170"/>
      <c r="C651" s="170"/>
      <c r="D651" s="170"/>
      <c r="E651" s="170"/>
      <c r="F651" s="170"/>
      <c r="G651" s="170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70"/>
      <c r="AB651" s="170"/>
      <c r="AC651" s="170"/>
      <c r="AD651" s="170"/>
    </row>
    <row r="652">
      <c r="A652" s="170"/>
      <c r="B652" s="170"/>
      <c r="C652" s="170"/>
      <c r="D652" s="170"/>
      <c r="E652" s="170"/>
      <c r="F652" s="170"/>
      <c r="G652" s="170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70"/>
      <c r="AB652" s="170"/>
      <c r="AC652" s="170"/>
      <c r="AD652" s="170"/>
    </row>
    <row r="653">
      <c r="A653" s="170"/>
      <c r="B653" s="170"/>
      <c r="C653" s="170"/>
      <c r="D653" s="170"/>
      <c r="E653" s="170"/>
      <c r="F653" s="170"/>
      <c r="G653" s="170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70"/>
      <c r="AB653" s="170"/>
      <c r="AC653" s="170"/>
      <c r="AD653" s="170"/>
    </row>
    <row r="654">
      <c r="A654" s="170"/>
      <c r="B654" s="170"/>
      <c r="C654" s="170"/>
      <c r="D654" s="170"/>
      <c r="E654" s="170"/>
      <c r="F654" s="170"/>
      <c r="G654" s="170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70"/>
      <c r="AB654" s="170"/>
      <c r="AC654" s="170"/>
      <c r="AD654" s="170"/>
    </row>
    <row r="655">
      <c r="A655" s="170"/>
      <c r="B655" s="170"/>
      <c r="C655" s="170"/>
      <c r="D655" s="170"/>
      <c r="E655" s="170"/>
      <c r="F655" s="170"/>
      <c r="G655" s="170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70"/>
      <c r="AB655" s="170"/>
      <c r="AC655" s="170"/>
      <c r="AD655" s="170"/>
    </row>
    <row r="656">
      <c r="A656" s="170"/>
      <c r="B656" s="170"/>
      <c r="C656" s="170"/>
      <c r="D656" s="170"/>
      <c r="E656" s="170"/>
      <c r="F656" s="170"/>
      <c r="G656" s="170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70"/>
      <c r="AB656" s="170"/>
      <c r="AC656" s="170"/>
      <c r="AD656" s="170"/>
    </row>
    <row r="657">
      <c r="A657" s="170"/>
      <c r="B657" s="170"/>
      <c r="C657" s="170"/>
      <c r="D657" s="170"/>
      <c r="E657" s="170"/>
      <c r="F657" s="170"/>
      <c r="G657" s="170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70"/>
      <c r="AB657" s="170"/>
      <c r="AC657" s="170"/>
      <c r="AD657" s="170"/>
    </row>
    <row r="658">
      <c r="A658" s="170"/>
      <c r="B658" s="170"/>
      <c r="C658" s="170"/>
      <c r="D658" s="170"/>
      <c r="E658" s="170"/>
      <c r="F658" s="170"/>
      <c r="G658" s="170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70"/>
      <c r="AB658" s="170"/>
      <c r="AC658" s="170"/>
      <c r="AD658" s="170"/>
    </row>
    <row r="659">
      <c r="A659" s="170"/>
      <c r="B659" s="170"/>
      <c r="C659" s="170"/>
      <c r="D659" s="170"/>
      <c r="E659" s="170"/>
      <c r="F659" s="170"/>
      <c r="G659" s="170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70"/>
      <c r="AB659" s="170"/>
      <c r="AC659" s="170"/>
      <c r="AD659" s="170"/>
    </row>
    <row r="660">
      <c r="A660" s="170"/>
      <c r="B660" s="170"/>
      <c r="C660" s="170"/>
      <c r="D660" s="170"/>
      <c r="E660" s="170"/>
      <c r="F660" s="170"/>
      <c r="G660" s="170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70"/>
      <c r="AB660" s="170"/>
      <c r="AC660" s="170"/>
      <c r="AD660" s="170"/>
    </row>
    <row r="661">
      <c r="A661" s="170"/>
      <c r="B661" s="170"/>
      <c r="C661" s="170"/>
      <c r="D661" s="170"/>
      <c r="E661" s="170"/>
      <c r="F661" s="170"/>
      <c r="G661" s="170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70"/>
      <c r="AB661" s="170"/>
      <c r="AC661" s="170"/>
      <c r="AD661" s="170"/>
    </row>
    <row r="662">
      <c r="A662" s="170"/>
      <c r="B662" s="170"/>
      <c r="C662" s="170"/>
      <c r="D662" s="170"/>
      <c r="E662" s="170"/>
      <c r="F662" s="170"/>
      <c r="G662" s="170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70"/>
      <c r="AB662" s="170"/>
      <c r="AC662" s="170"/>
      <c r="AD662" s="170"/>
    </row>
    <row r="663">
      <c r="A663" s="170"/>
      <c r="B663" s="170"/>
      <c r="C663" s="170"/>
      <c r="D663" s="170"/>
      <c r="E663" s="170"/>
      <c r="F663" s="170"/>
      <c r="G663" s="170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70"/>
      <c r="AB663" s="170"/>
      <c r="AC663" s="170"/>
      <c r="AD663" s="170"/>
    </row>
    <row r="664">
      <c r="A664" s="170"/>
      <c r="B664" s="170"/>
      <c r="C664" s="170"/>
      <c r="D664" s="170"/>
      <c r="E664" s="170"/>
      <c r="F664" s="170"/>
      <c r="G664" s="170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70"/>
      <c r="AB664" s="170"/>
      <c r="AC664" s="170"/>
      <c r="AD664" s="170"/>
    </row>
    <row r="665">
      <c r="A665" s="170"/>
      <c r="B665" s="170"/>
      <c r="C665" s="170"/>
      <c r="D665" s="170"/>
      <c r="E665" s="170"/>
      <c r="F665" s="170"/>
      <c r="G665" s="170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  <c r="AA665" s="170"/>
      <c r="AB665" s="170"/>
      <c r="AC665" s="170"/>
      <c r="AD665" s="170"/>
    </row>
    <row r="666">
      <c r="A666" s="170"/>
      <c r="B666" s="170"/>
      <c r="C666" s="170"/>
      <c r="D666" s="170"/>
      <c r="E666" s="170"/>
      <c r="F666" s="170"/>
      <c r="G666" s="170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  <c r="AA666" s="170"/>
      <c r="AB666" s="170"/>
      <c r="AC666" s="170"/>
      <c r="AD666" s="170"/>
    </row>
    <row r="667">
      <c r="A667" s="170"/>
      <c r="B667" s="170"/>
      <c r="C667" s="170"/>
      <c r="D667" s="170"/>
      <c r="E667" s="170"/>
      <c r="F667" s="170"/>
      <c r="G667" s="170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  <c r="AA667" s="170"/>
      <c r="AB667" s="170"/>
      <c r="AC667" s="170"/>
      <c r="AD667" s="170"/>
    </row>
    <row r="668">
      <c r="A668" s="170"/>
      <c r="B668" s="170"/>
      <c r="C668" s="170"/>
      <c r="D668" s="170"/>
      <c r="E668" s="170"/>
      <c r="F668" s="170"/>
      <c r="G668" s="170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  <c r="AA668" s="170"/>
      <c r="AB668" s="170"/>
      <c r="AC668" s="170"/>
      <c r="AD668" s="170"/>
    </row>
    <row r="669">
      <c r="A669" s="170"/>
      <c r="B669" s="170"/>
      <c r="C669" s="170"/>
      <c r="D669" s="170"/>
      <c r="E669" s="170"/>
      <c r="F669" s="170"/>
      <c r="G669" s="170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  <c r="AA669" s="170"/>
      <c r="AB669" s="170"/>
      <c r="AC669" s="170"/>
      <c r="AD669" s="170"/>
    </row>
    <row r="670">
      <c r="A670" s="170"/>
      <c r="B670" s="170"/>
      <c r="C670" s="170"/>
      <c r="D670" s="170"/>
      <c r="E670" s="170"/>
      <c r="F670" s="170"/>
      <c r="G670" s="170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70"/>
      <c r="AB670" s="170"/>
      <c r="AC670" s="170"/>
      <c r="AD670" s="170"/>
    </row>
    <row r="671">
      <c r="A671" s="170"/>
      <c r="B671" s="170"/>
      <c r="C671" s="170"/>
      <c r="D671" s="170"/>
      <c r="E671" s="170"/>
      <c r="F671" s="170"/>
      <c r="G671" s="170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70"/>
      <c r="AB671" s="170"/>
      <c r="AC671" s="170"/>
      <c r="AD671" s="170"/>
    </row>
    <row r="672">
      <c r="A672" s="170"/>
      <c r="B672" s="170"/>
      <c r="C672" s="170"/>
      <c r="D672" s="170"/>
      <c r="E672" s="170"/>
      <c r="F672" s="170"/>
      <c r="G672" s="170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70"/>
      <c r="AB672" s="170"/>
      <c r="AC672" s="170"/>
      <c r="AD672" s="170"/>
    </row>
    <row r="673">
      <c r="A673" s="170"/>
      <c r="B673" s="170"/>
      <c r="C673" s="170"/>
      <c r="D673" s="170"/>
      <c r="E673" s="170"/>
      <c r="F673" s="170"/>
      <c r="G673" s="170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70"/>
      <c r="AB673" s="170"/>
      <c r="AC673" s="170"/>
      <c r="AD673" s="170"/>
    </row>
    <row r="674">
      <c r="A674" s="170"/>
      <c r="B674" s="170"/>
      <c r="C674" s="170"/>
      <c r="D674" s="170"/>
      <c r="E674" s="170"/>
      <c r="F674" s="170"/>
      <c r="G674" s="170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70"/>
      <c r="AB674" s="170"/>
      <c r="AC674" s="170"/>
      <c r="AD674" s="170"/>
    </row>
    <row r="675">
      <c r="A675" s="170"/>
      <c r="B675" s="170"/>
      <c r="C675" s="170"/>
      <c r="D675" s="170"/>
      <c r="E675" s="170"/>
      <c r="F675" s="170"/>
      <c r="G675" s="170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70"/>
      <c r="AB675" s="170"/>
      <c r="AC675" s="170"/>
      <c r="AD675" s="170"/>
    </row>
    <row r="676">
      <c r="A676" s="170"/>
      <c r="B676" s="170"/>
      <c r="C676" s="170"/>
      <c r="D676" s="170"/>
      <c r="E676" s="170"/>
      <c r="F676" s="170"/>
      <c r="G676" s="170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70"/>
      <c r="AB676" s="170"/>
      <c r="AC676" s="170"/>
      <c r="AD676" s="170"/>
    </row>
    <row r="677">
      <c r="A677" s="170"/>
      <c r="B677" s="170"/>
      <c r="C677" s="170"/>
      <c r="D677" s="170"/>
      <c r="E677" s="170"/>
      <c r="F677" s="170"/>
      <c r="G677" s="170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70"/>
      <c r="AB677" s="170"/>
      <c r="AC677" s="170"/>
      <c r="AD677" s="170"/>
    </row>
    <row r="678">
      <c r="A678" s="170"/>
      <c r="B678" s="170"/>
      <c r="C678" s="170"/>
      <c r="D678" s="170"/>
      <c r="E678" s="170"/>
      <c r="F678" s="170"/>
      <c r="G678" s="170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  <c r="AA678" s="170"/>
      <c r="AB678" s="170"/>
      <c r="AC678" s="170"/>
      <c r="AD678" s="170"/>
    </row>
    <row r="679">
      <c r="A679" s="170"/>
      <c r="B679" s="170"/>
      <c r="C679" s="170"/>
      <c r="D679" s="170"/>
      <c r="E679" s="170"/>
      <c r="F679" s="170"/>
      <c r="G679" s="170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  <c r="AA679" s="170"/>
      <c r="AB679" s="170"/>
      <c r="AC679" s="170"/>
      <c r="AD679" s="170"/>
    </row>
    <row r="680">
      <c r="A680" s="170"/>
      <c r="B680" s="170"/>
      <c r="C680" s="170"/>
      <c r="D680" s="170"/>
      <c r="E680" s="170"/>
      <c r="F680" s="170"/>
      <c r="G680" s="170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  <c r="AA680" s="170"/>
      <c r="AB680" s="170"/>
      <c r="AC680" s="170"/>
      <c r="AD680" s="170"/>
    </row>
    <row r="681">
      <c r="A681" s="170"/>
      <c r="B681" s="170"/>
      <c r="C681" s="170"/>
      <c r="D681" s="170"/>
      <c r="E681" s="170"/>
      <c r="F681" s="170"/>
      <c r="G681" s="170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  <c r="AA681" s="170"/>
      <c r="AB681" s="170"/>
      <c r="AC681" s="170"/>
      <c r="AD681" s="170"/>
    </row>
    <row r="682">
      <c r="A682" s="170"/>
      <c r="B682" s="170"/>
      <c r="C682" s="170"/>
      <c r="D682" s="170"/>
      <c r="E682" s="170"/>
      <c r="F682" s="170"/>
      <c r="G682" s="170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  <c r="AA682" s="170"/>
      <c r="AB682" s="170"/>
      <c r="AC682" s="170"/>
      <c r="AD682" s="170"/>
    </row>
    <row r="683">
      <c r="A683" s="170"/>
      <c r="B683" s="170"/>
      <c r="C683" s="170"/>
      <c r="D683" s="170"/>
      <c r="E683" s="170"/>
      <c r="F683" s="170"/>
      <c r="G683" s="170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  <c r="AA683" s="170"/>
      <c r="AB683" s="170"/>
      <c r="AC683" s="170"/>
      <c r="AD683" s="170"/>
    </row>
    <row r="684">
      <c r="A684" s="170"/>
      <c r="B684" s="170"/>
      <c r="C684" s="170"/>
      <c r="D684" s="170"/>
      <c r="E684" s="170"/>
      <c r="F684" s="170"/>
      <c r="G684" s="170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  <c r="AA684" s="170"/>
      <c r="AB684" s="170"/>
      <c r="AC684" s="170"/>
      <c r="AD684" s="170"/>
    </row>
    <row r="685">
      <c r="A685" s="170"/>
      <c r="B685" s="170"/>
      <c r="C685" s="170"/>
      <c r="D685" s="170"/>
      <c r="E685" s="170"/>
      <c r="F685" s="170"/>
      <c r="G685" s="170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  <c r="AA685" s="170"/>
      <c r="AB685" s="170"/>
      <c r="AC685" s="170"/>
      <c r="AD685" s="170"/>
    </row>
    <row r="686">
      <c r="A686" s="170"/>
      <c r="B686" s="170"/>
      <c r="C686" s="170"/>
      <c r="D686" s="170"/>
      <c r="E686" s="170"/>
      <c r="F686" s="170"/>
      <c r="G686" s="170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  <c r="AA686" s="170"/>
      <c r="AB686" s="170"/>
      <c r="AC686" s="170"/>
      <c r="AD686" s="170"/>
    </row>
    <row r="687">
      <c r="A687" s="170"/>
      <c r="B687" s="170"/>
      <c r="C687" s="170"/>
      <c r="D687" s="170"/>
      <c r="E687" s="170"/>
      <c r="F687" s="170"/>
      <c r="G687" s="170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  <c r="AA687" s="170"/>
      <c r="AB687" s="170"/>
      <c r="AC687" s="170"/>
      <c r="AD687" s="170"/>
    </row>
    <row r="688">
      <c r="A688" s="170"/>
      <c r="B688" s="170"/>
      <c r="C688" s="170"/>
      <c r="D688" s="170"/>
      <c r="E688" s="170"/>
      <c r="F688" s="170"/>
      <c r="G688" s="170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  <c r="AA688" s="170"/>
      <c r="AB688" s="170"/>
      <c r="AC688" s="170"/>
      <c r="AD688" s="170"/>
    </row>
    <row r="689">
      <c r="A689" s="170"/>
      <c r="B689" s="170"/>
      <c r="C689" s="170"/>
      <c r="D689" s="170"/>
      <c r="E689" s="170"/>
      <c r="F689" s="170"/>
      <c r="G689" s="170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  <c r="AA689" s="170"/>
      <c r="AB689" s="170"/>
      <c r="AC689" s="170"/>
      <c r="AD689" s="170"/>
    </row>
    <row r="690">
      <c r="A690" s="170"/>
      <c r="B690" s="170"/>
      <c r="C690" s="170"/>
      <c r="D690" s="170"/>
      <c r="E690" s="170"/>
      <c r="F690" s="170"/>
      <c r="G690" s="170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  <c r="AA690" s="170"/>
      <c r="AB690" s="170"/>
      <c r="AC690" s="170"/>
      <c r="AD690" s="170"/>
    </row>
    <row r="691">
      <c r="A691" s="170"/>
      <c r="B691" s="170"/>
      <c r="C691" s="170"/>
      <c r="D691" s="170"/>
      <c r="E691" s="170"/>
      <c r="F691" s="170"/>
      <c r="G691" s="170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  <c r="AA691" s="170"/>
      <c r="AB691" s="170"/>
      <c r="AC691" s="170"/>
      <c r="AD691" s="170"/>
    </row>
    <row r="692">
      <c r="A692" s="170"/>
      <c r="B692" s="170"/>
      <c r="C692" s="170"/>
      <c r="D692" s="170"/>
      <c r="E692" s="170"/>
      <c r="F692" s="170"/>
      <c r="G692" s="170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  <c r="AA692" s="170"/>
      <c r="AB692" s="170"/>
      <c r="AC692" s="170"/>
      <c r="AD692" s="170"/>
    </row>
    <row r="693">
      <c r="A693" s="170"/>
      <c r="B693" s="170"/>
      <c r="C693" s="170"/>
      <c r="D693" s="170"/>
      <c r="E693" s="170"/>
      <c r="F693" s="170"/>
      <c r="G693" s="170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  <c r="AA693" s="170"/>
      <c r="AB693" s="170"/>
      <c r="AC693" s="170"/>
      <c r="AD693" s="170"/>
    </row>
    <row r="694">
      <c r="A694" s="170"/>
      <c r="B694" s="170"/>
      <c r="C694" s="170"/>
      <c r="D694" s="170"/>
      <c r="E694" s="170"/>
      <c r="F694" s="170"/>
      <c r="G694" s="170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  <c r="AA694" s="170"/>
      <c r="AB694" s="170"/>
      <c r="AC694" s="170"/>
      <c r="AD694" s="170"/>
    </row>
    <row r="695">
      <c r="A695" s="170"/>
      <c r="B695" s="170"/>
      <c r="C695" s="170"/>
      <c r="D695" s="170"/>
      <c r="E695" s="170"/>
      <c r="F695" s="170"/>
      <c r="G695" s="170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  <c r="AA695" s="170"/>
      <c r="AB695" s="170"/>
      <c r="AC695" s="170"/>
      <c r="AD695" s="170"/>
    </row>
    <row r="696">
      <c r="A696" s="170"/>
      <c r="B696" s="170"/>
      <c r="C696" s="170"/>
      <c r="D696" s="170"/>
      <c r="E696" s="170"/>
      <c r="F696" s="170"/>
      <c r="G696" s="170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  <c r="AA696" s="170"/>
      <c r="AB696" s="170"/>
      <c r="AC696" s="170"/>
      <c r="AD696" s="170"/>
    </row>
    <row r="697">
      <c r="A697" s="170"/>
      <c r="B697" s="170"/>
      <c r="C697" s="170"/>
      <c r="D697" s="170"/>
      <c r="E697" s="170"/>
      <c r="F697" s="170"/>
      <c r="G697" s="170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  <c r="AA697" s="170"/>
      <c r="AB697" s="170"/>
      <c r="AC697" s="170"/>
      <c r="AD697" s="170"/>
    </row>
    <row r="698">
      <c r="A698" s="170"/>
      <c r="B698" s="170"/>
      <c r="C698" s="170"/>
      <c r="D698" s="170"/>
      <c r="E698" s="170"/>
      <c r="F698" s="170"/>
      <c r="G698" s="170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  <c r="AA698" s="170"/>
      <c r="AB698" s="170"/>
      <c r="AC698" s="170"/>
      <c r="AD698" s="170"/>
    </row>
    <row r="699">
      <c r="A699" s="170"/>
      <c r="B699" s="170"/>
      <c r="C699" s="170"/>
      <c r="D699" s="170"/>
      <c r="E699" s="170"/>
      <c r="F699" s="170"/>
      <c r="G699" s="170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  <c r="AA699" s="170"/>
      <c r="AB699" s="170"/>
      <c r="AC699" s="170"/>
      <c r="AD699" s="170"/>
    </row>
    <row r="700">
      <c r="A700" s="170"/>
      <c r="B700" s="170"/>
      <c r="C700" s="170"/>
      <c r="D700" s="170"/>
      <c r="E700" s="170"/>
      <c r="F700" s="170"/>
      <c r="G700" s="170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  <c r="AA700" s="170"/>
      <c r="AB700" s="170"/>
      <c r="AC700" s="170"/>
      <c r="AD700" s="170"/>
    </row>
    <row r="701">
      <c r="A701" s="170"/>
      <c r="B701" s="170"/>
      <c r="C701" s="170"/>
      <c r="D701" s="170"/>
      <c r="E701" s="170"/>
      <c r="F701" s="170"/>
      <c r="G701" s="170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  <c r="AA701" s="170"/>
      <c r="AB701" s="170"/>
      <c r="AC701" s="170"/>
      <c r="AD701" s="170"/>
    </row>
    <row r="702">
      <c r="A702" s="170"/>
      <c r="B702" s="170"/>
      <c r="C702" s="170"/>
      <c r="D702" s="170"/>
      <c r="E702" s="170"/>
      <c r="F702" s="170"/>
      <c r="G702" s="170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  <c r="AA702" s="170"/>
      <c r="AB702" s="170"/>
      <c r="AC702" s="170"/>
      <c r="AD702" s="170"/>
    </row>
    <row r="703">
      <c r="A703" s="170"/>
      <c r="B703" s="170"/>
      <c r="C703" s="170"/>
      <c r="D703" s="170"/>
      <c r="E703" s="170"/>
      <c r="F703" s="170"/>
      <c r="G703" s="170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  <c r="AA703" s="170"/>
      <c r="AB703" s="170"/>
      <c r="AC703" s="170"/>
      <c r="AD703" s="170"/>
    </row>
    <row r="704">
      <c r="A704" s="170"/>
      <c r="B704" s="170"/>
      <c r="C704" s="170"/>
      <c r="D704" s="170"/>
      <c r="E704" s="170"/>
      <c r="F704" s="170"/>
      <c r="G704" s="170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  <c r="AA704" s="170"/>
      <c r="AB704" s="170"/>
      <c r="AC704" s="170"/>
      <c r="AD704" s="170"/>
    </row>
    <row r="705">
      <c r="A705" s="170"/>
      <c r="B705" s="170"/>
      <c r="C705" s="170"/>
      <c r="D705" s="170"/>
      <c r="E705" s="170"/>
      <c r="F705" s="170"/>
      <c r="G705" s="170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  <c r="AA705" s="170"/>
      <c r="AB705" s="170"/>
      <c r="AC705" s="170"/>
      <c r="AD705" s="170"/>
    </row>
    <row r="706">
      <c r="A706" s="170"/>
      <c r="B706" s="170"/>
      <c r="C706" s="170"/>
      <c r="D706" s="170"/>
      <c r="E706" s="170"/>
      <c r="F706" s="170"/>
      <c r="G706" s="170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70"/>
      <c r="AB706" s="170"/>
      <c r="AC706" s="170"/>
      <c r="AD706" s="170"/>
    </row>
    <row r="707">
      <c r="A707" s="170"/>
      <c r="B707" s="170"/>
      <c r="C707" s="170"/>
      <c r="D707" s="170"/>
      <c r="E707" s="170"/>
      <c r="F707" s="170"/>
      <c r="G707" s="170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70"/>
      <c r="AB707" s="170"/>
      <c r="AC707" s="170"/>
      <c r="AD707" s="170"/>
    </row>
    <row r="708">
      <c r="A708" s="170"/>
      <c r="B708" s="170"/>
      <c r="C708" s="170"/>
      <c r="D708" s="170"/>
      <c r="E708" s="170"/>
      <c r="F708" s="170"/>
      <c r="G708" s="170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70"/>
      <c r="AB708" s="170"/>
      <c r="AC708" s="170"/>
      <c r="AD708" s="170"/>
    </row>
    <row r="709">
      <c r="A709" s="170"/>
      <c r="B709" s="170"/>
      <c r="C709" s="170"/>
      <c r="D709" s="170"/>
      <c r="E709" s="170"/>
      <c r="F709" s="170"/>
      <c r="G709" s="170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70"/>
      <c r="AB709" s="170"/>
      <c r="AC709" s="170"/>
      <c r="AD709" s="170"/>
    </row>
    <row r="710">
      <c r="A710" s="170"/>
      <c r="B710" s="170"/>
      <c r="C710" s="170"/>
      <c r="D710" s="170"/>
      <c r="E710" s="170"/>
      <c r="F710" s="170"/>
      <c r="G710" s="170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70"/>
      <c r="AB710" s="170"/>
      <c r="AC710" s="170"/>
      <c r="AD710" s="170"/>
    </row>
    <row r="711">
      <c r="A711" s="170"/>
      <c r="B711" s="170"/>
      <c r="C711" s="170"/>
      <c r="D711" s="170"/>
      <c r="E711" s="170"/>
      <c r="F711" s="170"/>
      <c r="G711" s="170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  <c r="AA711" s="170"/>
      <c r="AB711" s="170"/>
      <c r="AC711" s="170"/>
      <c r="AD711" s="170"/>
    </row>
    <row r="712">
      <c r="A712" s="170"/>
      <c r="B712" s="170"/>
      <c r="C712" s="170"/>
      <c r="D712" s="170"/>
      <c r="E712" s="170"/>
      <c r="F712" s="170"/>
      <c r="G712" s="170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  <c r="AA712" s="170"/>
      <c r="AB712" s="170"/>
      <c r="AC712" s="170"/>
      <c r="AD712" s="170"/>
    </row>
    <row r="713">
      <c r="A713" s="170"/>
      <c r="B713" s="170"/>
      <c r="C713" s="170"/>
      <c r="D713" s="170"/>
      <c r="E713" s="170"/>
      <c r="F713" s="170"/>
      <c r="G713" s="170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  <c r="AA713" s="170"/>
      <c r="AB713" s="170"/>
      <c r="AC713" s="170"/>
      <c r="AD713" s="170"/>
    </row>
    <row r="714">
      <c r="A714" s="170"/>
      <c r="B714" s="170"/>
      <c r="C714" s="170"/>
      <c r="D714" s="170"/>
      <c r="E714" s="170"/>
      <c r="F714" s="170"/>
      <c r="G714" s="170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  <c r="AA714" s="170"/>
      <c r="AB714" s="170"/>
      <c r="AC714" s="170"/>
      <c r="AD714" s="170"/>
    </row>
    <row r="715">
      <c r="A715" s="170"/>
      <c r="B715" s="170"/>
      <c r="C715" s="170"/>
      <c r="D715" s="170"/>
      <c r="E715" s="170"/>
      <c r="F715" s="170"/>
      <c r="G715" s="170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  <c r="AA715" s="170"/>
      <c r="AB715" s="170"/>
      <c r="AC715" s="170"/>
      <c r="AD715" s="170"/>
    </row>
    <row r="716">
      <c r="A716" s="170"/>
      <c r="B716" s="170"/>
      <c r="C716" s="170"/>
      <c r="D716" s="170"/>
      <c r="E716" s="170"/>
      <c r="F716" s="170"/>
      <c r="G716" s="170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  <c r="AA716" s="170"/>
      <c r="AB716" s="170"/>
      <c r="AC716" s="170"/>
      <c r="AD716" s="170"/>
    </row>
    <row r="717">
      <c r="A717" s="170"/>
      <c r="B717" s="170"/>
      <c r="C717" s="170"/>
      <c r="D717" s="170"/>
      <c r="E717" s="170"/>
      <c r="F717" s="170"/>
      <c r="G717" s="170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  <c r="AA717" s="170"/>
      <c r="AB717" s="170"/>
      <c r="AC717" s="170"/>
      <c r="AD717" s="170"/>
    </row>
    <row r="718">
      <c r="A718" s="170"/>
      <c r="B718" s="170"/>
      <c r="C718" s="170"/>
      <c r="D718" s="170"/>
      <c r="E718" s="170"/>
      <c r="F718" s="170"/>
      <c r="G718" s="170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  <c r="AA718" s="170"/>
      <c r="AB718" s="170"/>
      <c r="AC718" s="170"/>
      <c r="AD718" s="170"/>
    </row>
    <row r="719">
      <c r="A719" s="170"/>
      <c r="B719" s="170"/>
      <c r="C719" s="170"/>
      <c r="D719" s="170"/>
      <c r="E719" s="170"/>
      <c r="F719" s="170"/>
      <c r="G719" s="170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  <c r="AA719" s="170"/>
      <c r="AB719" s="170"/>
      <c r="AC719" s="170"/>
      <c r="AD719" s="170"/>
    </row>
    <row r="720">
      <c r="A720" s="170"/>
      <c r="B720" s="170"/>
      <c r="C720" s="170"/>
      <c r="D720" s="170"/>
      <c r="E720" s="170"/>
      <c r="F720" s="170"/>
      <c r="G720" s="170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  <c r="AA720" s="170"/>
      <c r="AB720" s="170"/>
      <c r="AC720" s="170"/>
      <c r="AD720" s="170"/>
    </row>
    <row r="721">
      <c r="A721" s="170"/>
      <c r="B721" s="170"/>
      <c r="C721" s="170"/>
      <c r="D721" s="170"/>
      <c r="E721" s="170"/>
      <c r="F721" s="170"/>
      <c r="G721" s="170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  <c r="AA721" s="170"/>
      <c r="AB721" s="170"/>
      <c r="AC721" s="170"/>
      <c r="AD721" s="170"/>
    </row>
    <row r="722">
      <c r="A722" s="170"/>
      <c r="B722" s="170"/>
      <c r="C722" s="170"/>
      <c r="D722" s="170"/>
      <c r="E722" s="170"/>
      <c r="F722" s="170"/>
      <c r="G722" s="170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  <c r="AA722" s="170"/>
      <c r="AB722" s="170"/>
      <c r="AC722" s="170"/>
      <c r="AD722" s="170"/>
    </row>
    <row r="723">
      <c r="A723" s="170"/>
      <c r="B723" s="170"/>
      <c r="C723" s="170"/>
      <c r="D723" s="170"/>
      <c r="E723" s="170"/>
      <c r="F723" s="170"/>
      <c r="G723" s="170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  <c r="AA723" s="170"/>
      <c r="AB723" s="170"/>
      <c r="AC723" s="170"/>
      <c r="AD723" s="170"/>
    </row>
    <row r="724">
      <c r="A724" s="170"/>
      <c r="B724" s="170"/>
      <c r="C724" s="170"/>
      <c r="D724" s="170"/>
      <c r="E724" s="170"/>
      <c r="F724" s="170"/>
      <c r="G724" s="170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  <c r="AA724" s="170"/>
      <c r="AB724" s="170"/>
      <c r="AC724" s="170"/>
      <c r="AD724" s="170"/>
    </row>
    <row r="725">
      <c r="A725" s="170"/>
      <c r="B725" s="170"/>
      <c r="C725" s="170"/>
      <c r="D725" s="170"/>
      <c r="E725" s="170"/>
      <c r="F725" s="170"/>
      <c r="G725" s="170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  <c r="AA725" s="170"/>
      <c r="AB725" s="170"/>
      <c r="AC725" s="170"/>
      <c r="AD725" s="170"/>
    </row>
    <row r="726">
      <c r="A726" s="170"/>
      <c r="B726" s="170"/>
      <c r="C726" s="170"/>
      <c r="D726" s="170"/>
      <c r="E726" s="170"/>
      <c r="F726" s="170"/>
      <c r="G726" s="170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  <c r="AA726" s="170"/>
      <c r="AB726" s="170"/>
      <c r="AC726" s="170"/>
      <c r="AD726" s="170"/>
    </row>
    <row r="727">
      <c r="A727" s="170"/>
      <c r="B727" s="170"/>
      <c r="C727" s="170"/>
      <c r="D727" s="170"/>
      <c r="E727" s="170"/>
      <c r="F727" s="170"/>
      <c r="G727" s="170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  <c r="AA727" s="170"/>
      <c r="AB727" s="170"/>
      <c r="AC727" s="170"/>
      <c r="AD727" s="170"/>
    </row>
    <row r="728">
      <c r="A728" s="170"/>
      <c r="B728" s="170"/>
      <c r="C728" s="170"/>
      <c r="D728" s="170"/>
      <c r="E728" s="170"/>
      <c r="F728" s="170"/>
      <c r="G728" s="170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  <c r="AA728" s="170"/>
      <c r="AB728" s="170"/>
      <c r="AC728" s="170"/>
      <c r="AD728" s="170"/>
    </row>
    <row r="729">
      <c r="A729" s="170"/>
      <c r="B729" s="170"/>
      <c r="C729" s="170"/>
      <c r="D729" s="170"/>
      <c r="E729" s="170"/>
      <c r="F729" s="170"/>
      <c r="G729" s="170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  <c r="AA729" s="170"/>
      <c r="AB729" s="170"/>
      <c r="AC729" s="170"/>
      <c r="AD729" s="170"/>
    </row>
    <row r="730">
      <c r="A730" s="170"/>
      <c r="B730" s="170"/>
      <c r="C730" s="170"/>
      <c r="D730" s="170"/>
      <c r="E730" s="170"/>
      <c r="F730" s="170"/>
      <c r="G730" s="170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  <c r="AA730" s="170"/>
      <c r="AB730" s="170"/>
      <c r="AC730" s="170"/>
      <c r="AD730" s="170"/>
    </row>
    <row r="731">
      <c r="A731" s="170"/>
      <c r="B731" s="170"/>
      <c r="C731" s="170"/>
      <c r="D731" s="170"/>
      <c r="E731" s="170"/>
      <c r="F731" s="170"/>
      <c r="G731" s="170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  <c r="AA731" s="170"/>
      <c r="AB731" s="170"/>
      <c r="AC731" s="170"/>
      <c r="AD731" s="170"/>
    </row>
    <row r="732">
      <c r="A732" s="170"/>
      <c r="B732" s="170"/>
      <c r="C732" s="170"/>
      <c r="D732" s="170"/>
      <c r="E732" s="170"/>
      <c r="F732" s="170"/>
      <c r="G732" s="170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  <c r="AA732" s="170"/>
      <c r="AB732" s="170"/>
      <c r="AC732" s="170"/>
      <c r="AD732" s="170"/>
    </row>
    <row r="733">
      <c r="A733" s="170"/>
      <c r="B733" s="170"/>
      <c r="C733" s="170"/>
      <c r="D733" s="170"/>
      <c r="E733" s="170"/>
      <c r="F733" s="170"/>
      <c r="G733" s="170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  <c r="AA733" s="170"/>
      <c r="AB733" s="170"/>
      <c r="AC733" s="170"/>
      <c r="AD733" s="170"/>
    </row>
    <row r="734">
      <c r="A734" s="170"/>
      <c r="B734" s="170"/>
      <c r="C734" s="170"/>
      <c r="D734" s="170"/>
      <c r="E734" s="170"/>
      <c r="F734" s="170"/>
      <c r="G734" s="170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  <c r="AA734" s="170"/>
      <c r="AB734" s="170"/>
      <c r="AC734" s="170"/>
      <c r="AD734" s="170"/>
    </row>
    <row r="735">
      <c r="A735" s="170"/>
      <c r="B735" s="170"/>
      <c r="C735" s="170"/>
      <c r="D735" s="170"/>
      <c r="E735" s="170"/>
      <c r="F735" s="170"/>
      <c r="G735" s="170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  <c r="AA735" s="170"/>
      <c r="AB735" s="170"/>
      <c r="AC735" s="170"/>
      <c r="AD735" s="170"/>
    </row>
    <row r="736">
      <c r="A736" s="170"/>
      <c r="B736" s="170"/>
      <c r="C736" s="170"/>
      <c r="D736" s="170"/>
      <c r="E736" s="170"/>
      <c r="F736" s="170"/>
      <c r="G736" s="170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  <c r="AA736" s="170"/>
      <c r="AB736" s="170"/>
      <c r="AC736" s="170"/>
      <c r="AD736" s="170"/>
    </row>
    <row r="737">
      <c r="A737" s="170"/>
      <c r="B737" s="170"/>
      <c r="C737" s="170"/>
      <c r="D737" s="170"/>
      <c r="E737" s="170"/>
      <c r="F737" s="170"/>
      <c r="G737" s="170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  <c r="AA737" s="170"/>
      <c r="AB737" s="170"/>
      <c r="AC737" s="170"/>
      <c r="AD737" s="170"/>
    </row>
    <row r="738">
      <c r="A738" s="170"/>
      <c r="B738" s="170"/>
      <c r="C738" s="170"/>
      <c r="D738" s="170"/>
      <c r="E738" s="170"/>
      <c r="F738" s="170"/>
      <c r="G738" s="170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  <c r="AA738" s="170"/>
      <c r="AB738" s="170"/>
      <c r="AC738" s="170"/>
      <c r="AD738" s="170"/>
    </row>
    <row r="739">
      <c r="A739" s="170"/>
      <c r="B739" s="170"/>
      <c r="C739" s="170"/>
      <c r="D739" s="170"/>
      <c r="E739" s="170"/>
      <c r="F739" s="170"/>
      <c r="G739" s="170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70"/>
      <c r="AB739" s="170"/>
      <c r="AC739" s="170"/>
      <c r="AD739" s="170"/>
    </row>
    <row r="740">
      <c r="A740" s="170"/>
      <c r="B740" s="170"/>
      <c r="C740" s="170"/>
      <c r="D740" s="170"/>
      <c r="E740" s="170"/>
      <c r="F740" s="170"/>
      <c r="G740" s="170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70"/>
      <c r="AB740" s="170"/>
      <c r="AC740" s="170"/>
      <c r="AD740" s="170"/>
    </row>
    <row r="741">
      <c r="A741" s="170"/>
      <c r="B741" s="170"/>
      <c r="C741" s="170"/>
      <c r="D741" s="170"/>
      <c r="E741" s="170"/>
      <c r="F741" s="170"/>
      <c r="G741" s="170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70"/>
      <c r="AB741" s="170"/>
      <c r="AC741" s="170"/>
      <c r="AD741" s="170"/>
    </row>
    <row r="742">
      <c r="A742" s="170"/>
      <c r="B742" s="170"/>
      <c r="C742" s="170"/>
      <c r="D742" s="170"/>
      <c r="E742" s="170"/>
      <c r="F742" s="170"/>
      <c r="G742" s="170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70"/>
      <c r="AB742" s="170"/>
      <c r="AC742" s="170"/>
      <c r="AD742" s="170"/>
    </row>
    <row r="743">
      <c r="A743" s="170"/>
      <c r="B743" s="170"/>
      <c r="C743" s="170"/>
      <c r="D743" s="170"/>
      <c r="E743" s="170"/>
      <c r="F743" s="170"/>
      <c r="G743" s="170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70"/>
      <c r="AB743" s="170"/>
      <c r="AC743" s="170"/>
      <c r="AD743" s="170"/>
    </row>
    <row r="744">
      <c r="A744" s="170"/>
      <c r="B744" s="170"/>
      <c r="C744" s="170"/>
      <c r="D744" s="170"/>
      <c r="E744" s="170"/>
      <c r="F744" s="170"/>
      <c r="G744" s="170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70"/>
      <c r="AB744" s="170"/>
      <c r="AC744" s="170"/>
      <c r="AD744" s="170"/>
    </row>
    <row r="745">
      <c r="A745" s="170"/>
      <c r="B745" s="170"/>
      <c r="C745" s="170"/>
      <c r="D745" s="170"/>
      <c r="E745" s="170"/>
      <c r="F745" s="170"/>
      <c r="G745" s="170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70"/>
      <c r="AB745" s="170"/>
      <c r="AC745" s="170"/>
      <c r="AD745" s="170"/>
    </row>
    <row r="746">
      <c r="A746" s="170"/>
      <c r="B746" s="170"/>
      <c r="C746" s="170"/>
      <c r="D746" s="170"/>
      <c r="E746" s="170"/>
      <c r="F746" s="170"/>
      <c r="G746" s="170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70"/>
      <c r="AB746" s="170"/>
      <c r="AC746" s="170"/>
      <c r="AD746" s="170"/>
    </row>
    <row r="747">
      <c r="A747" s="170"/>
      <c r="B747" s="170"/>
      <c r="C747" s="170"/>
      <c r="D747" s="170"/>
      <c r="E747" s="170"/>
      <c r="F747" s="170"/>
      <c r="G747" s="170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70"/>
      <c r="AB747" s="170"/>
      <c r="AC747" s="170"/>
      <c r="AD747" s="170"/>
    </row>
    <row r="748">
      <c r="A748" s="170"/>
      <c r="B748" s="170"/>
      <c r="C748" s="170"/>
      <c r="D748" s="170"/>
      <c r="E748" s="170"/>
      <c r="F748" s="170"/>
      <c r="G748" s="170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  <c r="AA748" s="170"/>
      <c r="AB748" s="170"/>
      <c r="AC748" s="170"/>
      <c r="AD748" s="170"/>
    </row>
    <row r="749">
      <c r="A749" s="170"/>
      <c r="B749" s="170"/>
      <c r="C749" s="170"/>
      <c r="D749" s="170"/>
      <c r="E749" s="170"/>
      <c r="F749" s="170"/>
      <c r="G749" s="170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  <c r="AA749" s="170"/>
      <c r="AB749" s="170"/>
      <c r="AC749" s="170"/>
      <c r="AD749" s="170"/>
    </row>
    <row r="750">
      <c r="A750" s="170"/>
      <c r="B750" s="170"/>
      <c r="C750" s="170"/>
      <c r="D750" s="170"/>
      <c r="E750" s="170"/>
      <c r="F750" s="170"/>
      <c r="G750" s="170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  <c r="AA750" s="170"/>
      <c r="AB750" s="170"/>
      <c r="AC750" s="170"/>
      <c r="AD750" s="170"/>
    </row>
    <row r="751">
      <c r="A751" s="170"/>
      <c r="B751" s="170"/>
      <c r="C751" s="170"/>
      <c r="D751" s="170"/>
      <c r="E751" s="170"/>
      <c r="F751" s="170"/>
      <c r="G751" s="170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  <c r="AA751" s="170"/>
      <c r="AB751" s="170"/>
      <c r="AC751" s="170"/>
      <c r="AD751" s="170"/>
    </row>
    <row r="752">
      <c r="A752" s="170"/>
      <c r="B752" s="170"/>
      <c r="C752" s="170"/>
      <c r="D752" s="170"/>
      <c r="E752" s="170"/>
      <c r="F752" s="170"/>
      <c r="G752" s="170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  <c r="AA752" s="170"/>
      <c r="AB752" s="170"/>
      <c r="AC752" s="170"/>
      <c r="AD752" s="170"/>
    </row>
    <row r="753">
      <c r="A753" s="170"/>
      <c r="B753" s="170"/>
      <c r="C753" s="170"/>
      <c r="D753" s="170"/>
      <c r="E753" s="170"/>
      <c r="F753" s="170"/>
      <c r="G753" s="170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  <c r="AA753" s="170"/>
      <c r="AB753" s="170"/>
      <c r="AC753" s="170"/>
      <c r="AD753" s="170"/>
    </row>
    <row r="754">
      <c r="A754" s="170"/>
      <c r="B754" s="170"/>
      <c r="C754" s="170"/>
      <c r="D754" s="170"/>
      <c r="E754" s="170"/>
      <c r="F754" s="170"/>
      <c r="G754" s="170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  <c r="AA754" s="170"/>
      <c r="AB754" s="170"/>
      <c r="AC754" s="170"/>
      <c r="AD754" s="170"/>
    </row>
    <row r="755">
      <c r="A755" s="170"/>
      <c r="B755" s="170"/>
      <c r="C755" s="170"/>
      <c r="D755" s="170"/>
      <c r="E755" s="170"/>
      <c r="F755" s="170"/>
      <c r="G755" s="170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  <c r="AA755" s="170"/>
      <c r="AB755" s="170"/>
      <c r="AC755" s="170"/>
      <c r="AD755" s="170"/>
    </row>
    <row r="756">
      <c r="A756" s="170"/>
      <c r="B756" s="170"/>
      <c r="C756" s="170"/>
      <c r="D756" s="170"/>
      <c r="E756" s="170"/>
      <c r="F756" s="170"/>
      <c r="G756" s="170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  <c r="AA756" s="170"/>
      <c r="AB756" s="170"/>
      <c r="AC756" s="170"/>
      <c r="AD756" s="170"/>
    </row>
    <row r="757">
      <c r="A757" s="170"/>
      <c r="B757" s="170"/>
      <c r="C757" s="170"/>
      <c r="D757" s="170"/>
      <c r="E757" s="170"/>
      <c r="F757" s="170"/>
      <c r="G757" s="170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  <c r="AA757" s="170"/>
      <c r="AB757" s="170"/>
      <c r="AC757" s="170"/>
      <c r="AD757" s="170"/>
    </row>
    <row r="758">
      <c r="A758" s="170"/>
      <c r="B758" s="170"/>
      <c r="C758" s="170"/>
      <c r="D758" s="170"/>
      <c r="E758" s="170"/>
      <c r="F758" s="170"/>
      <c r="G758" s="170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  <c r="AA758" s="170"/>
      <c r="AB758" s="170"/>
      <c r="AC758" s="170"/>
      <c r="AD758" s="170"/>
    </row>
    <row r="759">
      <c r="A759" s="170"/>
      <c r="B759" s="170"/>
      <c r="C759" s="170"/>
      <c r="D759" s="170"/>
      <c r="E759" s="170"/>
      <c r="F759" s="170"/>
      <c r="G759" s="170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  <c r="AA759" s="170"/>
      <c r="AB759" s="170"/>
      <c r="AC759" s="170"/>
      <c r="AD759" s="170"/>
    </row>
    <row r="760">
      <c r="A760" s="170"/>
      <c r="B760" s="170"/>
      <c r="C760" s="170"/>
      <c r="D760" s="170"/>
      <c r="E760" s="170"/>
      <c r="F760" s="170"/>
      <c r="G760" s="170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  <c r="AA760" s="170"/>
      <c r="AB760" s="170"/>
      <c r="AC760" s="170"/>
      <c r="AD760" s="170"/>
    </row>
    <row r="761">
      <c r="A761" s="170"/>
      <c r="B761" s="170"/>
      <c r="C761" s="170"/>
      <c r="D761" s="170"/>
      <c r="E761" s="170"/>
      <c r="F761" s="170"/>
      <c r="G761" s="170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  <c r="AA761" s="170"/>
      <c r="AB761" s="170"/>
      <c r="AC761" s="170"/>
      <c r="AD761" s="170"/>
    </row>
    <row r="762">
      <c r="A762" s="170"/>
      <c r="B762" s="170"/>
      <c r="C762" s="170"/>
      <c r="D762" s="170"/>
      <c r="E762" s="170"/>
      <c r="F762" s="170"/>
      <c r="G762" s="170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  <c r="AA762" s="170"/>
      <c r="AB762" s="170"/>
      <c r="AC762" s="170"/>
      <c r="AD762" s="170"/>
    </row>
    <row r="763">
      <c r="A763" s="170"/>
      <c r="B763" s="170"/>
      <c r="C763" s="170"/>
      <c r="D763" s="170"/>
      <c r="E763" s="170"/>
      <c r="F763" s="170"/>
      <c r="G763" s="170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  <c r="AA763" s="170"/>
      <c r="AB763" s="170"/>
      <c r="AC763" s="170"/>
      <c r="AD763" s="170"/>
    </row>
    <row r="764">
      <c r="A764" s="170"/>
      <c r="B764" s="170"/>
      <c r="C764" s="170"/>
      <c r="D764" s="170"/>
      <c r="E764" s="170"/>
      <c r="F764" s="170"/>
      <c r="G764" s="170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  <c r="AA764" s="170"/>
      <c r="AB764" s="170"/>
      <c r="AC764" s="170"/>
      <c r="AD764" s="170"/>
    </row>
    <row r="765">
      <c r="A765" s="170"/>
      <c r="B765" s="170"/>
      <c r="C765" s="170"/>
      <c r="D765" s="170"/>
      <c r="E765" s="170"/>
      <c r="F765" s="170"/>
      <c r="G765" s="170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  <c r="AA765" s="170"/>
      <c r="AB765" s="170"/>
      <c r="AC765" s="170"/>
      <c r="AD765" s="170"/>
    </row>
    <row r="766">
      <c r="A766" s="170"/>
      <c r="B766" s="170"/>
      <c r="C766" s="170"/>
      <c r="D766" s="170"/>
      <c r="E766" s="170"/>
      <c r="F766" s="170"/>
      <c r="G766" s="170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  <c r="AA766" s="170"/>
      <c r="AB766" s="170"/>
      <c r="AC766" s="170"/>
      <c r="AD766" s="170"/>
    </row>
    <row r="767">
      <c r="A767" s="170"/>
      <c r="B767" s="170"/>
      <c r="C767" s="170"/>
      <c r="D767" s="170"/>
      <c r="E767" s="170"/>
      <c r="F767" s="170"/>
      <c r="G767" s="170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  <c r="AA767" s="170"/>
      <c r="AB767" s="170"/>
      <c r="AC767" s="170"/>
      <c r="AD767" s="170"/>
    </row>
    <row r="768">
      <c r="A768" s="170"/>
      <c r="B768" s="170"/>
      <c r="C768" s="170"/>
      <c r="D768" s="170"/>
      <c r="E768" s="170"/>
      <c r="F768" s="170"/>
      <c r="G768" s="170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  <c r="AA768" s="170"/>
      <c r="AB768" s="170"/>
      <c r="AC768" s="170"/>
      <c r="AD768" s="170"/>
    </row>
    <row r="769">
      <c r="A769" s="170"/>
      <c r="B769" s="170"/>
      <c r="C769" s="170"/>
      <c r="D769" s="170"/>
      <c r="E769" s="170"/>
      <c r="F769" s="170"/>
      <c r="G769" s="170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  <c r="AA769" s="170"/>
      <c r="AB769" s="170"/>
      <c r="AC769" s="170"/>
      <c r="AD769" s="170"/>
    </row>
    <row r="770">
      <c r="A770" s="170"/>
      <c r="B770" s="170"/>
      <c r="C770" s="170"/>
      <c r="D770" s="170"/>
      <c r="E770" s="170"/>
      <c r="F770" s="170"/>
      <c r="G770" s="170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  <c r="AA770" s="170"/>
      <c r="AB770" s="170"/>
      <c r="AC770" s="170"/>
      <c r="AD770" s="170"/>
    </row>
    <row r="771">
      <c r="A771" s="170"/>
      <c r="B771" s="170"/>
      <c r="C771" s="170"/>
      <c r="D771" s="170"/>
      <c r="E771" s="170"/>
      <c r="F771" s="170"/>
      <c r="G771" s="170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  <c r="AA771" s="170"/>
      <c r="AB771" s="170"/>
      <c r="AC771" s="170"/>
      <c r="AD771" s="170"/>
    </row>
    <row r="772">
      <c r="A772" s="170"/>
      <c r="B772" s="170"/>
      <c r="C772" s="170"/>
      <c r="D772" s="170"/>
      <c r="E772" s="170"/>
      <c r="F772" s="170"/>
      <c r="G772" s="170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  <c r="AA772" s="170"/>
      <c r="AB772" s="170"/>
      <c r="AC772" s="170"/>
      <c r="AD772" s="170"/>
    </row>
    <row r="773">
      <c r="A773" s="170"/>
      <c r="B773" s="170"/>
      <c r="C773" s="170"/>
      <c r="D773" s="170"/>
      <c r="E773" s="170"/>
      <c r="F773" s="170"/>
      <c r="G773" s="170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  <c r="AA773" s="170"/>
      <c r="AB773" s="170"/>
      <c r="AC773" s="170"/>
      <c r="AD773" s="170"/>
    </row>
    <row r="774">
      <c r="A774" s="170"/>
      <c r="B774" s="170"/>
      <c r="C774" s="170"/>
      <c r="D774" s="170"/>
      <c r="E774" s="170"/>
      <c r="F774" s="170"/>
      <c r="G774" s="170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  <c r="AA774" s="170"/>
      <c r="AB774" s="170"/>
      <c r="AC774" s="170"/>
      <c r="AD774" s="170"/>
    </row>
    <row r="775">
      <c r="A775" s="170"/>
      <c r="B775" s="170"/>
      <c r="C775" s="170"/>
      <c r="D775" s="170"/>
      <c r="E775" s="170"/>
      <c r="F775" s="170"/>
      <c r="G775" s="170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  <c r="AA775" s="170"/>
      <c r="AB775" s="170"/>
      <c r="AC775" s="170"/>
      <c r="AD775" s="170"/>
    </row>
    <row r="776">
      <c r="A776" s="170"/>
      <c r="B776" s="170"/>
      <c r="C776" s="170"/>
      <c r="D776" s="170"/>
      <c r="E776" s="170"/>
      <c r="F776" s="170"/>
      <c r="G776" s="170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70"/>
      <c r="AB776" s="170"/>
      <c r="AC776" s="170"/>
      <c r="AD776" s="170"/>
    </row>
    <row r="777">
      <c r="A777" s="170"/>
      <c r="B777" s="170"/>
      <c r="C777" s="170"/>
      <c r="D777" s="170"/>
      <c r="E777" s="170"/>
      <c r="F777" s="170"/>
      <c r="G777" s="170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70"/>
      <c r="AB777" s="170"/>
      <c r="AC777" s="170"/>
      <c r="AD777" s="170"/>
    </row>
    <row r="778">
      <c r="A778" s="170"/>
      <c r="B778" s="170"/>
      <c r="C778" s="170"/>
      <c r="D778" s="170"/>
      <c r="E778" s="170"/>
      <c r="F778" s="170"/>
      <c r="G778" s="170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70"/>
      <c r="AB778" s="170"/>
      <c r="AC778" s="170"/>
      <c r="AD778" s="170"/>
    </row>
    <row r="779">
      <c r="A779" s="170"/>
      <c r="B779" s="170"/>
      <c r="C779" s="170"/>
      <c r="D779" s="170"/>
      <c r="E779" s="170"/>
      <c r="F779" s="170"/>
      <c r="G779" s="170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70"/>
      <c r="AB779" s="170"/>
      <c r="AC779" s="170"/>
      <c r="AD779" s="170"/>
    </row>
    <row r="780">
      <c r="A780" s="170"/>
      <c r="B780" s="170"/>
      <c r="C780" s="170"/>
      <c r="D780" s="170"/>
      <c r="E780" s="170"/>
      <c r="F780" s="170"/>
      <c r="G780" s="170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70"/>
      <c r="AB780" s="170"/>
      <c r="AC780" s="170"/>
      <c r="AD780" s="170"/>
    </row>
    <row r="781">
      <c r="A781" s="170"/>
      <c r="B781" s="170"/>
      <c r="C781" s="170"/>
      <c r="D781" s="170"/>
      <c r="E781" s="170"/>
      <c r="F781" s="170"/>
      <c r="G781" s="170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70"/>
      <c r="AB781" s="170"/>
      <c r="AC781" s="170"/>
      <c r="AD781" s="170"/>
    </row>
    <row r="782">
      <c r="A782" s="170"/>
      <c r="B782" s="170"/>
      <c r="C782" s="170"/>
      <c r="D782" s="170"/>
      <c r="E782" s="170"/>
      <c r="F782" s="170"/>
      <c r="G782" s="170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70"/>
      <c r="AB782" s="170"/>
      <c r="AC782" s="170"/>
      <c r="AD782" s="170"/>
    </row>
    <row r="783">
      <c r="A783" s="170"/>
      <c r="B783" s="170"/>
      <c r="C783" s="170"/>
      <c r="D783" s="170"/>
      <c r="E783" s="170"/>
      <c r="F783" s="170"/>
      <c r="G783" s="170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  <c r="AA783" s="170"/>
      <c r="AB783" s="170"/>
      <c r="AC783" s="170"/>
      <c r="AD783" s="170"/>
    </row>
    <row r="784">
      <c r="A784" s="170"/>
      <c r="B784" s="170"/>
      <c r="C784" s="170"/>
      <c r="D784" s="170"/>
      <c r="E784" s="170"/>
      <c r="F784" s="170"/>
      <c r="G784" s="170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  <c r="AA784" s="170"/>
      <c r="AB784" s="170"/>
      <c r="AC784" s="170"/>
      <c r="AD784" s="170"/>
    </row>
    <row r="785">
      <c r="A785" s="170"/>
      <c r="B785" s="170"/>
      <c r="C785" s="170"/>
      <c r="D785" s="170"/>
      <c r="E785" s="170"/>
      <c r="F785" s="170"/>
      <c r="G785" s="170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  <c r="AA785" s="170"/>
      <c r="AB785" s="170"/>
      <c r="AC785" s="170"/>
      <c r="AD785" s="170"/>
    </row>
    <row r="786">
      <c r="A786" s="170"/>
      <c r="B786" s="170"/>
      <c r="C786" s="170"/>
      <c r="D786" s="170"/>
      <c r="E786" s="170"/>
      <c r="F786" s="170"/>
      <c r="G786" s="170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  <c r="AA786" s="170"/>
      <c r="AB786" s="170"/>
      <c r="AC786" s="170"/>
      <c r="AD786" s="170"/>
    </row>
    <row r="787">
      <c r="A787" s="170"/>
      <c r="B787" s="170"/>
      <c r="C787" s="170"/>
      <c r="D787" s="170"/>
      <c r="E787" s="170"/>
      <c r="F787" s="170"/>
      <c r="G787" s="170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  <c r="AA787" s="170"/>
      <c r="AB787" s="170"/>
      <c r="AC787" s="170"/>
      <c r="AD787" s="170"/>
    </row>
    <row r="788">
      <c r="A788" s="170"/>
      <c r="B788" s="170"/>
      <c r="C788" s="170"/>
      <c r="D788" s="170"/>
      <c r="E788" s="170"/>
      <c r="F788" s="170"/>
      <c r="G788" s="170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  <c r="AA788" s="170"/>
      <c r="AB788" s="170"/>
      <c r="AC788" s="170"/>
      <c r="AD788" s="170"/>
    </row>
    <row r="789">
      <c r="A789" s="170"/>
      <c r="B789" s="170"/>
      <c r="C789" s="170"/>
      <c r="D789" s="170"/>
      <c r="E789" s="170"/>
      <c r="F789" s="170"/>
      <c r="G789" s="170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  <c r="AA789" s="170"/>
      <c r="AB789" s="170"/>
      <c r="AC789" s="170"/>
      <c r="AD789" s="170"/>
    </row>
    <row r="790">
      <c r="A790" s="170"/>
      <c r="B790" s="170"/>
      <c r="C790" s="170"/>
      <c r="D790" s="170"/>
      <c r="E790" s="170"/>
      <c r="F790" s="170"/>
      <c r="G790" s="170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  <c r="AA790" s="170"/>
      <c r="AB790" s="170"/>
      <c r="AC790" s="170"/>
      <c r="AD790" s="170"/>
    </row>
    <row r="791">
      <c r="A791" s="170"/>
      <c r="B791" s="170"/>
      <c r="C791" s="170"/>
      <c r="D791" s="170"/>
      <c r="E791" s="170"/>
      <c r="F791" s="170"/>
      <c r="G791" s="170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  <c r="AA791" s="170"/>
      <c r="AB791" s="170"/>
      <c r="AC791" s="170"/>
      <c r="AD791" s="170"/>
    </row>
    <row r="792">
      <c r="A792" s="170"/>
      <c r="B792" s="170"/>
      <c r="C792" s="170"/>
      <c r="D792" s="170"/>
      <c r="E792" s="170"/>
      <c r="F792" s="170"/>
      <c r="G792" s="170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  <c r="AA792" s="170"/>
      <c r="AB792" s="170"/>
      <c r="AC792" s="170"/>
      <c r="AD792" s="170"/>
    </row>
    <row r="793">
      <c r="A793" s="170"/>
      <c r="B793" s="170"/>
      <c r="C793" s="170"/>
      <c r="D793" s="170"/>
      <c r="E793" s="170"/>
      <c r="F793" s="170"/>
      <c r="G793" s="170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  <c r="AA793" s="170"/>
      <c r="AB793" s="170"/>
      <c r="AC793" s="170"/>
      <c r="AD793" s="170"/>
    </row>
    <row r="794">
      <c r="A794" s="170"/>
      <c r="B794" s="170"/>
      <c r="C794" s="170"/>
      <c r="D794" s="170"/>
      <c r="E794" s="170"/>
      <c r="F794" s="170"/>
      <c r="G794" s="170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  <c r="AA794" s="170"/>
      <c r="AB794" s="170"/>
      <c r="AC794" s="170"/>
      <c r="AD794" s="170"/>
    </row>
    <row r="795">
      <c r="A795" s="170"/>
      <c r="B795" s="170"/>
      <c r="C795" s="170"/>
      <c r="D795" s="170"/>
      <c r="E795" s="170"/>
      <c r="F795" s="170"/>
      <c r="G795" s="170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  <c r="AA795" s="170"/>
      <c r="AB795" s="170"/>
      <c r="AC795" s="170"/>
      <c r="AD795" s="170"/>
    </row>
    <row r="796">
      <c r="A796" s="170"/>
      <c r="B796" s="170"/>
      <c r="C796" s="170"/>
      <c r="D796" s="170"/>
      <c r="E796" s="170"/>
      <c r="F796" s="170"/>
      <c r="G796" s="170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  <c r="AA796" s="170"/>
      <c r="AB796" s="170"/>
      <c r="AC796" s="170"/>
      <c r="AD796" s="170"/>
    </row>
    <row r="797">
      <c r="A797" s="170"/>
      <c r="B797" s="170"/>
      <c r="C797" s="170"/>
      <c r="D797" s="170"/>
      <c r="E797" s="170"/>
      <c r="F797" s="170"/>
      <c r="G797" s="170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  <c r="AA797" s="170"/>
      <c r="AB797" s="170"/>
      <c r="AC797" s="170"/>
      <c r="AD797" s="170"/>
    </row>
    <row r="798">
      <c r="A798" s="170"/>
      <c r="B798" s="170"/>
      <c r="C798" s="170"/>
      <c r="D798" s="170"/>
      <c r="E798" s="170"/>
      <c r="F798" s="170"/>
      <c r="G798" s="170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  <c r="AA798" s="170"/>
      <c r="AB798" s="170"/>
      <c r="AC798" s="170"/>
      <c r="AD798" s="170"/>
    </row>
    <row r="799">
      <c r="A799" s="170"/>
      <c r="B799" s="170"/>
      <c r="C799" s="170"/>
      <c r="D799" s="170"/>
      <c r="E799" s="170"/>
      <c r="F799" s="170"/>
      <c r="G799" s="170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  <c r="AA799" s="170"/>
      <c r="AB799" s="170"/>
      <c r="AC799" s="170"/>
      <c r="AD799" s="170"/>
    </row>
    <row r="800">
      <c r="A800" s="170"/>
      <c r="B800" s="170"/>
      <c r="C800" s="170"/>
      <c r="D800" s="170"/>
      <c r="E800" s="170"/>
      <c r="F800" s="170"/>
      <c r="G800" s="170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  <c r="AA800" s="170"/>
      <c r="AB800" s="170"/>
      <c r="AC800" s="170"/>
      <c r="AD800" s="170"/>
    </row>
    <row r="801">
      <c r="A801" s="170"/>
      <c r="B801" s="170"/>
      <c r="C801" s="170"/>
      <c r="D801" s="170"/>
      <c r="E801" s="170"/>
      <c r="F801" s="170"/>
      <c r="G801" s="170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  <c r="AA801" s="170"/>
      <c r="AB801" s="170"/>
      <c r="AC801" s="170"/>
      <c r="AD801" s="170"/>
    </row>
    <row r="802">
      <c r="A802" s="170"/>
      <c r="B802" s="170"/>
      <c r="C802" s="170"/>
      <c r="D802" s="170"/>
      <c r="E802" s="170"/>
      <c r="F802" s="170"/>
      <c r="G802" s="170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  <c r="AA802" s="170"/>
      <c r="AB802" s="170"/>
      <c r="AC802" s="170"/>
      <c r="AD802" s="170"/>
    </row>
    <row r="803">
      <c r="A803" s="170"/>
      <c r="B803" s="170"/>
      <c r="C803" s="170"/>
      <c r="D803" s="170"/>
      <c r="E803" s="170"/>
      <c r="F803" s="170"/>
      <c r="G803" s="170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  <c r="AA803" s="170"/>
      <c r="AB803" s="170"/>
      <c r="AC803" s="170"/>
      <c r="AD803" s="170"/>
    </row>
    <row r="804">
      <c r="A804" s="170"/>
      <c r="B804" s="170"/>
      <c r="C804" s="170"/>
      <c r="D804" s="170"/>
      <c r="E804" s="170"/>
      <c r="F804" s="170"/>
      <c r="G804" s="170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  <c r="AA804" s="170"/>
      <c r="AB804" s="170"/>
      <c r="AC804" s="170"/>
      <c r="AD804" s="170"/>
    </row>
    <row r="805">
      <c r="A805" s="170"/>
      <c r="B805" s="170"/>
      <c r="C805" s="170"/>
      <c r="D805" s="170"/>
      <c r="E805" s="170"/>
      <c r="F805" s="170"/>
      <c r="G805" s="170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  <c r="AA805" s="170"/>
      <c r="AB805" s="170"/>
      <c r="AC805" s="170"/>
      <c r="AD805" s="170"/>
    </row>
    <row r="806">
      <c r="A806" s="170"/>
      <c r="B806" s="170"/>
      <c r="C806" s="170"/>
      <c r="D806" s="170"/>
      <c r="E806" s="170"/>
      <c r="F806" s="170"/>
      <c r="G806" s="170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  <c r="AA806" s="170"/>
      <c r="AB806" s="170"/>
      <c r="AC806" s="170"/>
      <c r="AD806" s="170"/>
    </row>
    <row r="807">
      <c r="A807" s="170"/>
      <c r="B807" s="170"/>
      <c r="C807" s="170"/>
      <c r="D807" s="170"/>
      <c r="E807" s="170"/>
      <c r="F807" s="170"/>
      <c r="G807" s="170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  <c r="AA807" s="170"/>
      <c r="AB807" s="170"/>
      <c r="AC807" s="170"/>
      <c r="AD807" s="170"/>
    </row>
    <row r="808">
      <c r="A808" s="170"/>
      <c r="B808" s="170"/>
      <c r="C808" s="170"/>
      <c r="D808" s="170"/>
      <c r="E808" s="170"/>
      <c r="F808" s="170"/>
      <c r="G808" s="170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  <c r="AA808" s="170"/>
      <c r="AB808" s="170"/>
      <c r="AC808" s="170"/>
      <c r="AD808" s="170"/>
    </row>
    <row r="809">
      <c r="A809" s="170"/>
      <c r="B809" s="170"/>
      <c r="C809" s="170"/>
      <c r="D809" s="170"/>
      <c r="E809" s="170"/>
      <c r="F809" s="170"/>
      <c r="G809" s="170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  <c r="AA809" s="170"/>
      <c r="AB809" s="170"/>
      <c r="AC809" s="170"/>
      <c r="AD809" s="170"/>
    </row>
    <row r="810">
      <c r="A810" s="170"/>
      <c r="B810" s="170"/>
      <c r="C810" s="170"/>
      <c r="D810" s="170"/>
      <c r="E810" s="170"/>
      <c r="F810" s="170"/>
      <c r="G810" s="170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  <c r="AA810" s="170"/>
      <c r="AB810" s="170"/>
      <c r="AC810" s="170"/>
      <c r="AD810" s="170"/>
    </row>
    <row r="811">
      <c r="A811" s="170"/>
      <c r="B811" s="170"/>
      <c r="C811" s="170"/>
      <c r="D811" s="170"/>
      <c r="E811" s="170"/>
      <c r="F811" s="170"/>
      <c r="G811" s="170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  <c r="AA811" s="170"/>
      <c r="AB811" s="170"/>
      <c r="AC811" s="170"/>
      <c r="AD811" s="170"/>
    </row>
    <row r="812">
      <c r="A812" s="170"/>
      <c r="B812" s="170"/>
      <c r="C812" s="170"/>
      <c r="D812" s="170"/>
      <c r="E812" s="170"/>
      <c r="F812" s="170"/>
      <c r="G812" s="170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70"/>
      <c r="AB812" s="170"/>
      <c r="AC812" s="170"/>
      <c r="AD812" s="170"/>
    </row>
    <row r="813">
      <c r="A813" s="170"/>
      <c r="B813" s="170"/>
      <c r="C813" s="170"/>
      <c r="D813" s="170"/>
      <c r="E813" s="170"/>
      <c r="F813" s="170"/>
      <c r="G813" s="170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70"/>
      <c r="AB813" s="170"/>
      <c r="AC813" s="170"/>
      <c r="AD813" s="170"/>
    </row>
    <row r="814">
      <c r="A814" s="170"/>
      <c r="B814" s="170"/>
      <c r="C814" s="170"/>
      <c r="D814" s="170"/>
      <c r="E814" s="170"/>
      <c r="F814" s="170"/>
      <c r="G814" s="170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70"/>
      <c r="AB814" s="170"/>
      <c r="AC814" s="170"/>
      <c r="AD814" s="170"/>
    </row>
    <row r="815">
      <c r="A815" s="170"/>
      <c r="B815" s="170"/>
      <c r="C815" s="170"/>
      <c r="D815" s="170"/>
      <c r="E815" s="170"/>
      <c r="F815" s="170"/>
      <c r="G815" s="170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70"/>
      <c r="AB815" s="170"/>
      <c r="AC815" s="170"/>
      <c r="AD815" s="170"/>
    </row>
    <row r="816">
      <c r="A816" s="170"/>
      <c r="B816" s="170"/>
      <c r="C816" s="170"/>
      <c r="D816" s="170"/>
      <c r="E816" s="170"/>
      <c r="F816" s="170"/>
      <c r="G816" s="170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70"/>
      <c r="AB816" s="170"/>
      <c r="AC816" s="170"/>
      <c r="AD816" s="170"/>
    </row>
    <row r="817">
      <c r="A817" s="170"/>
      <c r="B817" s="170"/>
      <c r="C817" s="170"/>
      <c r="D817" s="170"/>
      <c r="E817" s="170"/>
      <c r="F817" s="170"/>
      <c r="G817" s="170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70"/>
      <c r="AB817" s="170"/>
      <c r="AC817" s="170"/>
      <c r="AD817" s="170"/>
    </row>
    <row r="818">
      <c r="A818" s="170"/>
      <c r="B818" s="170"/>
      <c r="C818" s="170"/>
      <c r="D818" s="170"/>
      <c r="E818" s="170"/>
      <c r="F818" s="170"/>
      <c r="G818" s="170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70"/>
      <c r="AB818" s="170"/>
      <c r="AC818" s="170"/>
      <c r="AD818" s="170"/>
    </row>
    <row r="819">
      <c r="A819" s="170"/>
      <c r="B819" s="170"/>
      <c r="C819" s="170"/>
      <c r="D819" s="170"/>
      <c r="E819" s="170"/>
      <c r="F819" s="170"/>
      <c r="G819" s="170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  <c r="AA819" s="170"/>
      <c r="AB819" s="170"/>
      <c r="AC819" s="170"/>
      <c r="AD819" s="170"/>
    </row>
    <row r="820">
      <c r="A820" s="170"/>
      <c r="B820" s="170"/>
      <c r="C820" s="170"/>
      <c r="D820" s="170"/>
      <c r="E820" s="170"/>
      <c r="F820" s="170"/>
      <c r="G820" s="170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  <c r="AA820" s="170"/>
      <c r="AB820" s="170"/>
      <c r="AC820" s="170"/>
      <c r="AD820" s="170"/>
    </row>
    <row r="821">
      <c r="A821" s="170"/>
      <c r="B821" s="170"/>
      <c r="C821" s="170"/>
      <c r="D821" s="170"/>
      <c r="E821" s="170"/>
      <c r="F821" s="170"/>
      <c r="G821" s="170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  <c r="AA821" s="170"/>
      <c r="AB821" s="170"/>
      <c r="AC821" s="170"/>
      <c r="AD821" s="170"/>
    </row>
    <row r="822">
      <c r="A822" s="170"/>
      <c r="B822" s="170"/>
      <c r="C822" s="170"/>
      <c r="D822" s="170"/>
      <c r="E822" s="170"/>
      <c r="F822" s="170"/>
      <c r="G822" s="170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  <c r="AA822" s="170"/>
      <c r="AB822" s="170"/>
      <c r="AC822" s="170"/>
      <c r="AD822" s="170"/>
    </row>
    <row r="823">
      <c r="A823" s="170"/>
      <c r="B823" s="170"/>
      <c r="C823" s="170"/>
      <c r="D823" s="170"/>
      <c r="E823" s="170"/>
      <c r="F823" s="170"/>
      <c r="G823" s="170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  <c r="AA823" s="170"/>
      <c r="AB823" s="170"/>
      <c r="AC823" s="170"/>
      <c r="AD823" s="170"/>
    </row>
    <row r="824">
      <c r="A824" s="170"/>
      <c r="B824" s="170"/>
      <c r="C824" s="170"/>
      <c r="D824" s="170"/>
      <c r="E824" s="170"/>
      <c r="F824" s="170"/>
      <c r="G824" s="170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  <c r="AA824" s="170"/>
      <c r="AB824" s="170"/>
      <c r="AC824" s="170"/>
      <c r="AD824" s="170"/>
    </row>
    <row r="825">
      <c r="A825" s="170"/>
      <c r="B825" s="170"/>
      <c r="C825" s="170"/>
      <c r="D825" s="170"/>
      <c r="E825" s="170"/>
      <c r="F825" s="170"/>
      <c r="G825" s="170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  <c r="AA825" s="170"/>
      <c r="AB825" s="170"/>
      <c r="AC825" s="170"/>
      <c r="AD825" s="170"/>
    </row>
    <row r="826">
      <c r="A826" s="170"/>
      <c r="B826" s="170"/>
      <c r="C826" s="170"/>
      <c r="D826" s="170"/>
      <c r="E826" s="170"/>
      <c r="F826" s="170"/>
      <c r="G826" s="170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  <c r="AA826" s="170"/>
      <c r="AB826" s="170"/>
      <c r="AC826" s="170"/>
      <c r="AD826" s="170"/>
    </row>
    <row r="827">
      <c r="A827" s="170"/>
      <c r="B827" s="170"/>
      <c r="C827" s="170"/>
      <c r="D827" s="170"/>
      <c r="E827" s="170"/>
      <c r="F827" s="170"/>
      <c r="G827" s="170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  <c r="AA827" s="170"/>
      <c r="AB827" s="170"/>
      <c r="AC827" s="170"/>
      <c r="AD827" s="170"/>
    </row>
    <row r="828">
      <c r="A828" s="170"/>
      <c r="B828" s="170"/>
      <c r="C828" s="170"/>
      <c r="D828" s="170"/>
      <c r="E828" s="170"/>
      <c r="F828" s="170"/>
      <c r="G828" s="170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  <c r="AA828" s="170"/>
      <c r="AB828" s="170"/>
      <c r="AC828" s="170"/>
      <c r="AD828" s="170"/>
    </row>
    <row r="829">
      <c r="A829" s="170"/>
      <c r="B829" s="170"/>
      <c r="C829" s="170"/>
      <c r="D829" s="170"/>
      <c r="E829" s="170"/>
      <c r="F829" s="170"/>
      <c r="G829" s="170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  <c r="AA829" s="170"/>
      <c r="AB829" s="170"/>
      <c r="AC829" s="170"/>
      <c r="AD829" s="170"/>
    </row>
    <row r="830">
      <c r="A830" s="170"/>
      <c r="B830" s="170"/>
      <c r="C830" s="170"/>
      <c r="D830" s="170"/>
      <c r="E830" s="170"/>
      <c r="F830" s="170"/>
      <c r="G830" s="170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  <c r="AA830" s="170"/>
      <c r="AB830" s="170"/>
      <c r="AC830" s="170"/>
      <c r="AD830" s="170"/>
    </row>
    <row r="831">
      <c r="A831" s="170"/>
      <c r="B831" s="170"/>
      <c r="C831" s="170"/>
      <c r="D831" s="170"/>
      <c r="E831" s="170"/>
      <c r="F831" s="170"/>
      <c r="G831" s="170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  <c r="AA831" s="170"/>
      <c r="AB831" s="170"/>
      <c r="AC831" s="170"/>
      <c r="AD831" s="170"/>
    </row>
    <row r="832">
      <c r="A832" s="170"/>
      <c r="B832" s="170"/>
      <c r="C832" s="170"/>
      <c r="D832" s="170"/>
      <c r="E832" s="170"/>
      <c r="F832" s="170"/>
      <c r="G832" s="170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  <c r="AA832" s="170"/>
      <c r="AB832" s="170"/>
      <c r="AC832" s="170"/>
      <c r="AD832" s="170"/>
    </row>
    <row r="833">
      <c r="A833" s="170"/>
      <c r="B833" s="170"/>
      <c r="C833" s="170"/>
      <c r="D833" s="170"/>
      <c r="E833" s="170"/>
      <c r="F833" s="170"/>
      <c r="G833" s="170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  <c r="AA833" s="170"/>
      <c r="AB833" s="170"/>
      <c r="AC833" s="170"/>
      <c r="AD833" s="170"/>
    </row>
    <row r="834">
      <c r="A834" s="170"/>
      <c r="B834" s="170"/>
      <c r="C834" s="170"/>
      <c r="D834" s="170"/>
      <c r="E834" s="170"/>
      <c r="F834" s="170"/>
      <c r="G834" s="170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  <c r="AA834" s="170"/>
      <c r="AB834" s="170"/>
      <c r="AC834" s="170"/>
      <c r="AD834" s="170"/>
    </row>
    <row r="835">
      <c r="A835" s="170"/>
      <c r="B835" s="170"/>
      <c r="C835" s="170"/>
      <c r="D835" s="170"/>
      <c r="E835" s="170"/>
      <c r="F835" s="170"/>
      <c r="G835" s="170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  <c r="AA835" s="170"/>
      <c r="AB835" s="170"/>
      <c r="AC835" s="170"/>
      <c r="AD835" s="170"/>
    </row>
    <row r="836">
      <c r="A836" s="170"/>
      <c r="B836" s="170"/>
      <c r="C836" s="170"/>
      <c r="D836" s="170"/>
      <c r="E836" s="170"/>
      <c r="F836" s="170"/>
      <c r="G836" s="170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  <c r="AA836" s="170"/>
      <c r="AB836" s="170"/>
      <c r="AC836" s="170"/>
      <c r="AD836" s="170"/>
    </row>
    <row r="837">
      <c r="A837" s="170"/>
      <c r="B837" s="170"/>
      <c r="C837" s="170"/>
      <c r="D837" s="170"/>
      <c r="E837" s="170"/>
      <c r="F837" s="170"/>
      <c r="G837" s="170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  <c r="AA837" s="170"/>
      <c r="AB837" s="170"/>
      <c r="AC837" s="170"/>
      <c r="AD837" s="170"/>
    </row>
    <row r="838">
      <c r="A838" s="170"/>
      <c r="B838" s="170"/>
      <c r="C838" s="170"/>
      <c r="D838" s="170"/>
      <c r="E838" s="170"/>
      <c r="F838" s="170"/>
      <c r="G838" s="170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  <c r="AA838" s="170"/>
      <c r="AB838" s="170"/>
      <c r="AC838" s="170"/>
      <c r="AD838" s="170"/>
    </row>
    <row r="839">
      <c r="A839" s="170"/>
      <c r="B839" s="170"/>
      <c r="C839" s="170"/>
      <c r="D839" s="170"/>
      <c r="E839" s="170"/>
      <c r="F839" s="170"/>
      <c r="G839" s="170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  <c r="AA839" s="170"/>
      <c r="AB839" s="170"/>
      <c r="AC839" s="170"/>
      <c r="AD839" s="170"/>
    </row>
    <row r="840">
      <c r="A840" s="170"/>
      <c r="B840" s="170"/>
      <c r="C840" s="170"/>
      <c r="D840" s="170"/>
      <c r="E840" s="170"/>
      <c r="F840" s="170"/>
      <c r="G840" s="170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  <c r="AA840" s="170"/>
      <c r="AB840" s="170"/>
      <c r="AC840" s="170"/>
      <c r="AD840" s="170"/>
    </row>
    <row r="841">
      <c r="A841" s="170"/>
      <c r="B841" s="170"/>
      <c r="C841" s="170"/>
      <c r="D841" s="170"/>
      <c r="E841" s="170"/>
      <c r="F841" s="170"/>
      <c r="G841" s="170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  <c r="AA841" s="170"/>
      <c r="AB841" s="170"/>
      <c r="AC841" s="170"/>
      <c r="AD841" s="170"/>
    </row>
    <row r="842">
      <c r="A842" s="170"/>
      <c r="B842" s="170"/>
      <c r="C842" s="170"/>
      <c r="D842" s="170"/>
      <c r="E842" s="170"/>
      <c r="F842" s="170"/>
      <c r="G842" s="170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  <c r="AA842" s="170"/>
      <c r="AB842" s="170"/>
      <c r="AC842" s="170"/>
      <c r="AD842" s="170"/>
    </row>
    <row r="843">
      <c r="A843" s="170"/>
      <c r="B843" s="170"/>
      <c r="C843" s="170"/>
      <c r="D843" s="170"/>
      <c r="E843" s="170"/>
      <c r="F843" s="170"/>
      <c r="G843" s="170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  <c r="AA843" s="170"/>
      <c r="AB843" s="170"/>
      <c r="AC843" s="170"/>
      <c r="AD843" s="170"/>
    </row>
    <row r="844">
      <c r="A844" s="170"/>
      <c r="B844" s="170"/>
      <c r="C844" s="170"/>
      <c r="D844" s="170"/>
      <c r="E844" s="170"/>
      <c r="F844" s="170"/>
      <c r="G844" s="170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  <c r="AA844" s="170"/>
      <c r="AB844" s="170"/>
      <c r="AC844" s="170"/>
      <c r="AD844" s="170"/>
    </row>
    <row r="845">
      <c r="A845" s="170"/>
      <c r="B845" s="170"/>
      <c r="C845" s="170"/>
      <c r="D845" s="170"/>
      <c r="E845" s="170"/>
      <c r="F845" s="170"/>
      <c r="G845" s="170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  <c r="AA845" s="170"/>
      <c r="AB845" s="170"/>
      <c r="AC845" s="170"/>
      <c r="AD845" s="170"/>
    </row>
    <row r="846">
      <c r="A846" s="170"/>
      <c r="B846" s="170"/>
      <c r="C846" s="170"/>
      <c r="D846" s="170"/>
      <c r="E846" s="170"/>
      <c r="F846" s="170"/>
      <c r="G846" s="170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  <c r="AA846" s="170"/>
      <c r="AB846" s="170"/>
      <c r="AC846" s="170"/>
      <c r="AD846" s="170"/>
    </row>
    <row r="847">
      <c r="A847" s="170"/>
      <c r="B847" s="170"/>
      <c r="C847" s="170"/>
      <c r="D847" s="170"/>
      <c r="E847" s="170"/>
      <c r="F847" s="170"/>
      <c r="G847" s="170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  <c r="AA847" s="170"/>
      <c r="AB847" s="170"/>
      <c r="AC847" s="170"/>
      <c r="AD847" s="170"/>
    </row>
    <row r="848">
      <c r="A848" s="170"/>
      <c r="B848" s="170"/>
      <c r="C848" s="170"/>
      <c r="D848" s="170"/>
      <c r="E848" s="170"/>
      <c r="F848" s="170"/>
      <c r="G848" s="170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  <c r="AA848" s="170"/>
      <c r="AB848" s="170"/>
      <c r="AC848" s="170"/>
      <c r="AD848" s="170"/>
    </row>
    <row r="849">
      <c r="A849" s="170"/>
      <c r="B849" s="170"/>
      <c r="C849" s="170"/>
      <c r="D849" s="170"/>
      <c r="E849" s="170"/>
      <c r="F849" s="170"/>
      <c r="G849" s="170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  <c r="AA849" s="170"/>
      <c r="AB849" s="170"/>
      <c r="AC849" s="170"/>
      <c r="AD849" s="170"/>
    </row>
    <row r="850">
      <c r="A850" s="170"/>
      <c r="B850" s="170"/>
      <c r="C850" s="170"/>
      <c r="D850" s="170"/>
      <c r="E850" s="170"/>
      <c r="F850" s="170"/>
      <c r="G850" s="170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  <c r="AA850" s="170"/>
      <c r="AB850" s="170"/>
      <c r="AC850" s="170"/>
      <c r="AD850" s="170"/>
    </row>
    <row r="851">
      <c r="A851" s="170"/>
      <c r="B851" s="170"/>
      <c r="C851" s="170"/>
      <c r="D851" s="170"/>
      <c r="E851" s="170"/>
      <c r="F851" s="170"/>
      <c r="G851" s="170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  <c r="AA851" s="170"/>
      <c r="AB851" s="170"/>
      <c r="AC851" s="170"/>
      <c r="AD851" s="170"/>
    </row>
    <row r="852">
      <c r="A852" s="170"/>
      <c r="B852" s="170"/>
      <c r="C852" s="170"/>
      <c r="D852" s="170"/>
      <c r="E852" s="170"/>
      <c r="F852" s="170"/>
      <c r="G852" s="170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  <c r="AA852" s="170"/>
      <c r="AB852" s="170"/>
      <c r="AC852" s="170"/>
      <c r="AD852" s="170"/>
    </row>
    <row r="853">
      <c r="A853" s="170"/>
      <c r="B853" s="170"/>
      <c r="C853" s="170"/>
      <c r="D853" s="170"/>
      <c r="E853" s="170"/>
      <c r="F853" s="170"/>
      <c r="G853" s="170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  <c r="AA853" s="170"/>
      <c r="AB853" s="170"/>
      <c r="AC853" s="170"/>
      <c r="AD853" s="170"/>
    </row>
    <row r="854">
      <c r="A854" s="170"/>
      <c r="B854" s="170"/>
      <c r="C854" s="170"/>
      <c r="D854" s="170"/>
      <c r="E854" s="170"/>
      <c r="F854" s="170"/>
      <c r="G854" s="170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  <c r="AA854" s="170"/>
      <c r="AB854" s="170"/>
      <c r="AC854" s="170"/>
      <c r="AD854" s="170"/>
    </row>
    <row r="855">
      <c r="A855" s="170"/>
      <c r="B855" s="170"/>
      <c r="C855" s="170"/>
      <c r="D855" s="170"/>
      <c r="E855" s="170"/>
      <c r="F855" s="170"/>
      <c r="G855" s="170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  <c r="AA855" s="170"/>
      <c r="AB855" s="170"/>
      <c r="AC855" s="170"/>
      <c r="AD855" s="170"/>
    </row>
    <row r="856">
      <c r="A856" s="170"/>
      <c r="B856" s="170"/>
      <c r="C856" s="170"/>
      <c r="D856" s="170"/>
      <c r="E856" s="170"/>
      <c r="F856" s="170"/>
      <c r="G856" s="170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  <c r="AA856" s="170"/>
      <c r="AB856" s="170"/>
      <c r="AC856" s="170"/>
      <c r="AD856" s="170"/>
    </row>
    <row r="857">
      <c r="A857" s="170"/>
      <c r="B857" s="170"/>
      <c r="C857" s="170"/>
      <c r="D857" s="170"/>
      <c r="E857" s="170"/>
      <c r="F857" s="170"/>
      <c r="G857" s="170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  <c r="AA857" s="170"/>
      <c r="AB857" s="170"/>
      <c r="AC857" s="170"/>
      <c r="AD857" s="170"/>
    </row>
    <row r="858">
      <c r="A858" s="170"/>
      <c r="B858" s="170"/>
      <c r="C858" s="170"/>
      <c r="D858" s="170"/>
      <c r="E858" s="170"/>
      <c r="F858" s="170"/>
      <c r="G858" s="170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  <c r="AA858" s="170"/>
      <c r="AB858" s="170"/>
      <c r="AC858" s="170"/>
      <c r="AD858" s="170"/>
    </row>
    <row r="859">
      <c r="A859" s="170"/>
      <c r="B859" s="170"/>
      <c r="C859" s="170"/>
      <c r="D859" s="170"/>
      <c r="E859" s="170"/>
      <c r="F859" s="170"/>
      <c r="G859" s="170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  <c r="AA859" s="170"/>
      <c r="AB859" s="170"/>
      <c r="AC859" s="170"/>
      <c r="AD859" s="170"/>
    </row>
    <row r="860">
      <c r="A860" s="170"/>
      <c r="B860" s="170"/>
      <c r="C860" s="170"/>
      <c r="D860" s="170"/>
      <c r="E860" s="170"/>
      <c r="F860" s="170"/>
      <c r="G860" s="170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  <c r="AA860" s="170"/>
      <c r="AB860" s="170"/>
      <c r="AC860" s="170"/>
      <c r="AD860" s="170"/>
    </row>
    <row r="861">
      <c r="A861" s="170"/>
      <c r="B861" s="170"/>
      <c r="C861" s="170"/>
      <c r="D861" s="170"/>
      <c r="E861" s="170"/>
      <c r="F861" s="170"/>
      <c r="G861" s="170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  <c r="AA861" s="170"/>
      <c r="AB861" s="170"/>
      <c r="AC861" s="170"/>
      <c r="AD861" s="170"/>
    </row>
    <row r="862">
      <c r="A862" s="170"/>
      <c r="B862" s="170"/>
      <c r="C862" s="170"/>
      <c r="D862" s="170"/>
      <c r="E862" s="170"/>
      <c r="F862" s="170"/>
      <c r="G862" s="170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  <c r="AA862" s="170"/>
      <c r="AB862" s="170"/>
      <c r="AC862" s="170"/>
      <c r="AD862" s="170"/>
    </row>
    <row r="863">
      <c r="A863" s="170"/>
      <c r="B863" s="170"/>
      <c r="C863" s="170"/>
      <c r="D863" s="170"/>
      <c r="E863" s="170"/>
      <c r="F863" s="170"/>
      <c r="G863" s="170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  <c r="AA863" s="170"/>
      <c r="AB863" s="170"/>
      <c r="AC863" s="170"/>
      <c r="AD863" s="170"/>
    </row>
    <row r="864">
      <c r="A864" s="170"/>
      <c r="B864" s="170"/>
      <c r="C864" s="170"/>
      <c r="D864" s="170"/>
      <c r="E864" s="170"/>
      <c r="F864" s="170"/>
      <c r="G864" s="170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  <c r="AA864" s="170"/>
      <c r="AB864" s="170"/>
      <c r="AC864" s="170"/>
      <c r="AD864" s="170"/>
    </row>
    <row r="865">
      <c r="A865" s="170"/>
      <c r="B865" s="170"/>
      <c r="C865" s="170"/>
      <c r="D865" s="170"/>
      <c r="E865" s="170"/>
      <c r="F865" s="170"/>
      <c r="G865" s="170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  <c r="AA865" s="170"/>
      <c r="AB865" s="170"/>
      <c r="AC865" s="170"/>
      <c r="AD865" s="170"/>
    </row>
    <row r="866">
      <c r="A866" s="170"/>
      <c r="B866" s="170"/>
      <c r="C866" s="170"/>
      <c r="D866" s="170"/>
      <c r="E866" s="170"/>
      <c r="F866" s="170"/>
      <c r="G866" s="170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  <c r="AA866" s="170"/>
      <c r="AB866" s="170"/>
      <c r="AC866" s="170"/>
      <c r="AD866" s="170"/>
    </row>
    <row r="867">
      <c r="A867" s="170"/>
      <c r="B867" s="170"/>
      <c r="C867" s="170"/>
      <c r="D867" s="170"/>
      <c r="E867" s="170"/>
      <c r="F867" s="170"/>
      <c r="G867" s="170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  <c r="AA867" s="170"/>
      <c r="AB867" s="170"/>
      <c r="AC867" s="170"/>
      <c r="AD867" s="170"/>
    </row>
    <row r="868">
      <c r="A868" s="170"/>
      <c r="B868" s="170"/>
      <c r="C868" s="170"/>
      <c r="D868" s="170"/>
      <c r="E868" s="170"/>
      <c r="F868" s="170"/>
      <c r="G868" s="170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  <c r="AA868" s="170"/>
      <c r="AB868" s="170"/>
      <c r="AC868" s="170"/>
      <c r="AD868" s="170"/>
    </row>
    <row r="869">
      <c r="A869" s="170"/>
      <c r="B869" s="170"/>
      <c r="C869" s="170"/>
      <c r="D869" s="170"/>
      <c r="E869" s="170"/>
      <c r="F869" s="170"/>
      <c r="G869" s="170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  <c r="AA869" s="170"/>
      <c r="AB869" s="170"/>
      <c r="AC869" s="170"/>
      <c r="AD869" s="170"/>
    </row>
    <row r="870">
      <c r="A870" s="170"/>
      <c r="B870" s="170"/>
      <c r="C870" s="170"/>
      <c r="D870" s="170"/>
      <c r="E870" s="170"/>
      <c r="F870" s="170"/>
      <c r="G870" s="170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  <c r="AA870" s="170"/>
      <c r="AB870" s="170"/>
      <c r="AC870" s="170"/>
      <c r="AD870" s="170"/>
    </row>
    <row r="871">
      <c r="A871" s="170"/>
      <c r="B871" s="170"/>
      <c r="C871" s="170"/>
      <c r="D871" s="170"/>
      <c r="E871" s="170"/>
      <c r="F871" s="170"/>
      <c r="G871" s="170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  <c r="AA871" s="170"/>
      <c r="AB871" s="170"/>
      <c r="AC871" s="170"/>
      <c r="AD871" s="170"/>
    </row>
    <row r="872">
      <c r="A872" s="170"/>
      <c r="B872" s="170"/>
      <c r="C872" s="170"/>
      <c r="D872" s="170"/>
      <c r="E872" s="170"/>
      <c r="F872" s="170"/>
      <c r="G872" s="170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  <c r="AA872" s="170"/>
      <c r="AB872" s="170"/>
      <c r="AC872" s="170"/>
      <c r="AD872" s="170"/>
    </row>
    <row r="873">
      <c r="A873" s="170"/>
      <c r="B873" s="170"/>
      <c r="C873" s="170"/>
      <c r="D873" s="170"/>
      <c r="E873" s="170"/>
      <c r="F873" s="170"/>
      <c r="G873" s="170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  <c r="AA873" s="170"/>
      <c r="AB873" s="170"/>
      <c r="AC873" s="170"/>
      <c r="AD873" s="170"/>
    </row>
    <row r="874">
      <c r="A874" s="170"/>
      <c r="B874" s="170"/>
      <c r="C874" s="170"/>
      <c r="D874" s="170"/>
      <c r="E874" s="170"/>
      <c r="F874" s="170"/>
      <c r="G874" s="170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  <c r="AA874" s="170"/>
      <c r="AB874" s="170"/>
      <c r="AC874" s="170"/>
      <c r="AD874" s="170"/>
    </row>
    <row r="875">
      <c r="A875" s="170"/>
      <c r="B875" s="170"/>
      <c r="C875" s="170"/>
      <c r="D875" s="170"/>
      <c r="E875" s="170"/>
      <c r="F875" s="170"/>
      <c r="G875" s="170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  <c r="AA875" s="170"/>
      <c r="AB875" s="170"/>
      <c r="AC875" s="170"/>
      <c r="AD875" s="170"/>
    </row>
    <row r="876">
      <c r="A876" s="170"/>
      <c r="B876" s="170"/>
      <c r="C876" s="170"/>
      <c r="D876" s="170"/>
      <c r="E876" s="170"/>
      <c r="F876" s="170"/>
      <c r="G876" s="170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  <c r="AA876" s="170"/>
      <c r="AB876" s="170"/>
      <c r="AC876" s="170"/>
      <c r="AD876" s="170"/>
    </row>
    <row r="877">
      <c r="A877" s="170"/>
      <c r="B877" s="170"/>
      <c r="C877" s="170"/>
      <c r="D877" s="170"/>
      <c r="E877" s="170"/>
      <c r="F877" s="170"/>
      <c r="G877" s="170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  <c r="AA877" s="170"/>
      <c r="AB877" s="170"/>
      <c r="AC877" s="170"/>
      <c r="AD877" s="170"/>
    </row>
    <row r="878">
      <c r="A878" s="170"/>
      <c r="B878" s="170"/>
      <c r="C878" s="170"/>
      <c r="D878" s="170"/>
      <c r="E878" s="170"/>
      <c r="F878" s="170"/>
      <c r="G878" s="170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  <c r="AA878" s="170"/>
      <c r="AB878" s="170"/>
      <c r="AC878" s="170"/>
      <c r="AD878" s="170"/>
    </row>
    <row r="879">
      <c r="A879" s="170"/>
      <c r="B879" s="170"/>
      <c r="C879" s="170"/>
      <c r="D879" s="170"/>
      <c r="E879" s="170"/>
      <c r="F879" s="170"/>
      <c r="G879" s="170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  <c r="AA879" s="170"/>
      <c r="AB879" s="170"/>
      <c r="AC879" s="170"/>
      <c r="AD879" s="170"/>
    </row>
    <row r="880">
      <c r="A880" s="170"/>
      <c r="B880" s="170"/>
      <c r="C880" s="170"/>
      <c r="D880" s="170"/>
      <c r="E880" s="170"/>
      <c r="F880" s="170"/>
      <c r="G880" s="170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  <c r="AA880" s="170"/>
      <c r="AB880" s="170"/>
      <c r="AC880" s="170"/>
      <c r="AD880" s="170"/>
    </row>
    <row r="881">
      <c r="A881" s="170"/>
      <c r="B881" s="170"/>
      <c r="C881" s="170"/>
      <c r="D881" s="170"/>
      <c r="E881" s="170"/>
      <c r="F881" s="170"/>
      <c r="G881" s="170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  <c r="AA881" s="170"/>
      <c r="AB881" s="170"/>
      <c r="AC881" s="170"/>
      <c r="AD881" s="170"/>
    </row>
    <row r="882">
      <c r="A882" s="170"/>
      <c r="B882" s="170"/>
      <c r="C882" s="170"/>
      <c r="D882" s="170"/>
      <c r="E882" s="170"/>
      <c r="F882" s="170"/>
      <c r="G882" s="170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  <c r="AA882" s="170"/>
      <c r="AB882" s="170"/>
      <c r="AC882" s="170"/>
      <c r="AD882" s="170"/>
    </row>
    <row r="883">
      <c r="A883" s="170"/>
      <c r="B883" s="170"/>
      <c r="C883" s="170"/>
      <c r="D883" s="170"/>
      <c r="E883" s="170"/>
      <c r="F883" s="170"/>
      <c r="G883" s="170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  <c r="AA883" s="170"/>
      <c r="AB883" s="170"/>
      <c r="AC883" s="170"/>
      <c r="AD883" s="170"/>
    </row>
    <row r="884">
      <c r="A884" s="170"/>
      <c r="B884" s="170"/>
      <c r="C884" s="170"/>
      <c r="D884" s="170"/>
      <c r="E884" s="170"/>
      <c r="F884" s="170"/>
      <c r="G884" s="170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  <c r="AA884" s="170"/>
      <c r="AB884" s="170"/>
      <c r="AC884" s="170"/>
      <c r="AD884" s="170"/>
    </row>
    <row r="885">
      <c r="A885" s="170"/>
      <c r="B885" s="170"/>
      <c r="C885" s="170"/>
      <c r="D885" s="170"/>
      <c r="E885" s="170"/>
      <c r="F885" s="170"/>
      <c r="G885" s="170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  <c r="AA885" s="170"/>
      <c r="AB885" s="170"/>
      <c r="AC885" s="170"/>
      <c r="AD885" s="170"/>
    </row>
    <row r="886">
      <c r="A886" s="170"/>
      <c r="B886" s="170"/>
      <c r="C886" s="170"/>
      <c r="D886" s="170"/>
      <c r="E886" s="170"/>
      <c r="F886" s="170"/>
      <c r="G886" s="170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  <c r="AA886" s="170"/>
      <c r="AB886" s="170"/>
      <c r="AC886" s="170"/>
      <c r="AD886" s="170"/>
    </row>
    <row r="887">
      <c r="A887" s="170"/>
      <c r="B887" s="170"/>
      <c r="C887" s="170"/>
      <c r="D887" s="170"/>
      <c r="E887" s="170"/>
      <c r="F887" s="170"/>
      <c r="G887" s="170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  <c r="AA887" s="170"/>
      <c r="AB887" s="170"/>
      <c r="AC887" s="170"/>
      <c r="AD887" s="170"/>
    </row>
    <row r="888">
      <c r="A888" s="170"/>
      <c r="B888" s="170"/>
      <c r="C888" s="170"/>
      <c r="D888" s="170"/>
      <c r="E888" s="170"/>
      <c r="F888" s="170"/>
      <c r="G888" s="170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  <c r="AA888" s="170"/>
      <c r="AB888" s="170"/>
      <c r="AC888" s="170"/>
      <c r="AD888" s="170"/>
    </row>
    <row r="889">
      <c r="A889" s="170"/>
      <c r="B889" s="170"/>
      <c r="C889" s="170"/>
      <c r="D889" s="170"/>
      <c r="E889" s="170"/>
      <c r="F889" s="170"/>
      <c r="G889" s="170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  <c r="AA889" s="170"/>
      <c r="AB889" s="170"/>
      <c r="AC889" s="170"/>
      <c r="AD889" s="170"/>
    </row>
    <row r="890">
      <c r="A890" s="170"/>
      <c r="B890" s="170"/>
      <c r="C890" s="170"/>
      <c r="D890" s="170"/>
      <c r="E890" s="170"/>
      <c r="F890" s="170"/>
      <c r="G890" s="170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  <c r="AA890" s="170"/>
      <c r="AB890" s="170"/>
      <c r="AC890" s="170"/>
      <c r="AD890" s="170"/>
    </row>
    <row r="891">
      <c r="A891" s="170"/>
      <c r="B891" s="170"/>
      <c r="C891" s="170"/>
      <c r="D891" s="170"/>
      <c r="E891" s="170"/>
      <c r="F891" s="170"/>
      <c r="G891" s="170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  <c r="AA891" s="170"/>
      <c r="AB891" s="170"/>
      <c r="AC891" s="170"/>
      <c r="AD891" s="170"/>
    </row>
    <row r="892">
      <c r="A892" s="170"/>
      <c r="B892" s="170"/>
      <c r="C892" s="170"/>
      <c r="D892" s="170"/>
      <c r="E892" s="170"/>
      <c r="F892" s="170"/>
      <c r="G892" s="170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  <c r="AA892" s="170"/>
      <c r="AB892" s="170"/>
      <c r="AC892" s="170"/>
      <c r="AD892" s="170"/>
    </row>
    <row r="893">
      <c r="A893" s="170"/>
      <c r="B893" s="170"/>
      <c r="C893" s="170"/>
      <c r="D893" s="170"/>
      <c r="E893" s="170"/>
      <c r="F893" s="170"/>
      <c r="G893" s="170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  <c r="AA893" s="170"/>
      <c r="AB893" s="170"/>
      <c r="AC893" s="170"/>
      <c r="AD893" s="170"/>
    </row>
    <row r="894">
      <c r="A894" s="170"/>
      <c r="B894" s="170"/>
      <c r="C894" s="170"/>
      <c r="D894" s="170"/>
      <c r="E894" s="170"/>
      <c r="F894" s="170"/>
      <c r="G894" s="170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  <c r="AA894" s="170"/>
      <c r="AB894" s="170"/>
      <c r="AC894" s="170"/>
      <c r="AD894" s="170"/>
    </row>
    <row r="895">
      <c r="A895" s="170"/>
      <c r="B895" s="170"/>
      <c r="C895" s="170"/>
      <c r="D895" s="170"/>
      <c r="E895" s="170"/>
      <c r="F895" s="170"/>
      <c r="G895" s="170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  <c r="AA895" s="170"/>
      <c r="AB895" s="170"/>
      <c r="AC895" s="170"/>
      <c r="AD895" s="170"/>
    </row>
    <row r="896">
      <c r="A896" s="170"/>
      <c r="B896" s="170"/>
      <c r="C896" s="170"/>
      <c r="D896" s="170"/>
      <c r="E896" s="170"/>
      <c r="F896" s="170"/>
      <c r="G896" s="170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  <c r="AA896" s="170"/>
      <c r="AB896" s="170"/>
      <c r="AC896" s="170"/>
      <c r="AD896" s="170"/>
    </row>
    <row r="897">
      <c r="A897" s="170"/>
      <c r="B897" s="170"/>
      <c r="C897" s="170"/>
      <c r="D897" s="170"/>
      <c r="E897" s="170"/>
      <c r="F897" s="170"/>
      <c r="G897" s="170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  <c r="AA897" s="170"/>
      <c r="AB897" s="170"/>
      <c r="AC897" s="170"/>
      <c r="AD897" s="170"/>
    </row>
    <row r="898">
      <c r="A898" s="170"/>
      <c r="B898" s="170"/>
      <c r="C898" s="170"/>
      <c r="D898" s="170"/>
      <c r="E898" s="170"/>
      <c r="F898" s="170"/>
      <c r="G898" s="170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  <c r="AA898" s="170"/>
      <c r="AB898" s="170"/>
      <c r="AC898" s="170"/>
      <c r="AD898" s="170"/>
    </row>
    <row r="899">
      <c r="A899" s="170"/>
      <c r="B899" s="170"/>
      <c r="C899" s="170"/>
      <c r="D899" s="170"/>
      <c r="E899" s="170"/>
      <c r="F899" s="170"/>
      <c r="G899" s="170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  <c r="AA899" s="170"/>
      <c r="AB899" s="170"/>
      <c r="AC899" s="170"/>
      <c r="AD899" s="170"/>
    </row>
    <row r="900">
      <c r="A900" s="170"/>
      <c r="B900" s="170"/>
      <c r="C900" s="170"/>
      <c r="D900" s="170"/>
      <c r="E900" s="170"/>
      <c r="F900" s="170"/>
      <c r="G900" s="170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  <c r="AA900" s="170"/>
      <c r="AB900" s="170"/>
      <c r="AC900" s="170"/>
      <c r="AD900" s="170"/>
    </row>
    <row r="901">
      <c r="A901" s="170"/>
      <c r="B901" s="170"/>
      <c r="C901" s="170"/>
      <c r="D901" s="170"/>
      <c r="E901" s="170"/>
      <c r="F901" s="170"/>
      <c r="G901" s="170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  <c r="AA901" s="170"/>
      <c r="AB901" s="170"/>
      <c r="AC901" s="170"/>
      <c r="AD901" s="170"/>
    </row>
    <row r="902">
      <c r="A902" s="170"/>
      <c r="B902" s="170"/>
      <c r="C902" s="170"/>
      <c r="D902" s="170"/>
      <c r="E902" s="170"/>
      <c r="F902" s="170"/>
      <c r="G902" s="170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  <c r="AA902" s="170"/>
      <c r="AB902" s="170"/>
      <c r="AC902" s="170"/>
      <c r="AD902" s="170"/>
    </row>
    <row r="903">
      <c r="A903" s="170"/>
      <c r="B903" s="170"/>
      <c r="C903" s="170"/>
      <c r="D903" s="170"/>
      <c r="E903" s="170"/>
      <c r="F903" s="170"/>
      <c r="G903" s="170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  <c r="AA903" s="170"/>
      <c r="AB903" s="170"/>
      <c r="AC903" s="170"/>
      <c r="AD903" s="170"/>
    </row>
    <row r="904">
      <c r="A904" s="170"/>
      <c r="B904" s="170"/>
      <c r="C904" s="170"/>
      <c r="D904" s="170"/>
      <c r="E904" s="170"/>
      <c r="F904" s="170"/>
      <c r="G904" s="170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  <c r="AA904" s="170"/>
      <c r="AB904" s="170"/>
      <c r="AC904" s="170"/>
      <c r="AD904" s="170"/>
    </row>
    <row r="905">
      <c r="A905" s="170"/>
      <c r="B905" s="170"/>
      <c r="C905" s="170"/>
      <c r="D905" s="170"/>
      <c r="E905" s="170"/>
      <c r="F905" s="170"/>
      <c r="G905" s="170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  <c r="AA905" s="170"/>
      <c r="AB905" s="170"/>
      <c r="AC905" s="170"/>
      <c r="AD905" s="170"/>
    </row>
    <row r="906">
      <c r="A906" s="170"/>
      <c r="B906" s="170"/>
      <c r="C906" s="170"/>
      <c r="D906" s="170"/>
      <c r="E906" s="170"/>
      <c r="F906" s="170"/>
      <c r="G906" s="170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  <c r="AA906" s="170"/>
      <c r="AB906" s="170"/>
      <c r="AC906" s="170"/>
      <c r="AD906" s="170"/>
    </row>
    <row r="907">
      <c r="A907" s="170"/>
      <c r="B907" s="170"/>
      <c r="C907" s="170"/>
      <c r="D907" s="170"/>
      <c r="E907" s="170"/>
      <c r="F907" s="170"/>
      <c r="G907" s="170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  <c r="AA907" s="170"/>
      <c r="AB907" s="170"/>
      <c r="AC907" s="170"/>
      <c r="AD907" s="170"/>
    </row>
    <row r="908">
      <c r="A908" s="170"/>
      <c r="B908" s="170"/>
      <c r="C908" s="170"/>
      <c r="D908" s="170"/>
      <c r="E908" s="170"/>
      <c r="F908" s="170"/>
      <c r="G908" s="170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  <c r="AA908" s="170"/>
      <c r="AB908" s="170"/>
      <c r="AC908" s="170"/>
      <c r="AD908" s="170"/>
    </row>
    <row r="909">
      <c r="A909" s="170"/>
      <c r="B909" s="170"/>
      <c r="C909" s="170"/>
      <c r="D909" s="170"/>
      <c r="E909" s="170"/>
      <c r="F909" s="170"/>
      <c r="G909" s="170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  <c r="AA909" s="170"/>
      <c r="AB909" s="170"/>
      <c r="AC909" s="170"/>
      <c r="AD909" s="170"/>
    </row>
    <row r="910">
      <c r="A910" s="170"/>
      <c r="B910" s="170"/>
      <c r="C910" s="170"/>
      <c r="D910" s="170"/>
      <c r="E910" s="170"/>
      <c r="F910" s="170"/>
      <c r="G910" s="170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  <c r="AA910" s="170"/>
      <c r="AB910" s="170"/>
      <c r="AC910" s="170"/>
      <c r="AD910" s="170"/>
    </row>
    <row r="911">
      <c r="A911" s="170"/>
      <c r="B911" s="170"/>
      <c r="C911" s="170"/>
      <c r="D911" s="170"/>
      <c r="E911" s="170"/>
      <c r="F911" s="170"/>
      <c r="G911" s="170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  <c r="AA911" s="170"/>
      <c r="AB911" s="170"/>
      <c r="AC911" s="170"/>
      <c r="AD911" s="170"/>
    </row>
    <row r="912">
      <c r="A912" s="170"/>
      <c r="B912" s="170"/>
      <c r="C912" s="170"/>
      <c r="D912" s="170"/>
      <c r="E912" s="170"/>
      <c r="F912" s="170"/>
      <c r="G912" s="170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  <c r="AA912" s="170"/>
      <c r="AB912" s="170"/>
      <c r="AC912" s="170"/>
      <c r="AD912" s="170"/>
    </row>
    <row r="913">
      <c r="A913" s="170"/>
      <c r="B913" s="170"/>
      <c r="C913" s="170"/>
      <c r="D913" s="170"/>
      <c r="E913" s="170"/>
      <c r="F913" s="170"/>
      <c r="G913" s="170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  <c r="AA913" s="170"/>
      <c r="AB913" s="170"/>
      <c r="AC913" s="170"/>
      <c r="AD913" s="170"/>
    </row>
    <row r="914">
      <c r="A914" s="170"/>
      <c r="B914" s="170"/>
      <c r="C914" s="170"/>
      <c r="D914" s="170"/>
      <c r="E914" s="170"/>
      <c r="F914" s="170"/>
      <c r="G914" s="170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  <c r="AA914" s="170"/>
      <c r="AB914" s="170"/>
      <c r="AC914" s="170"/>
      <c r="AD914" s="170"/>
    </row>
    <row r="915">
      <c r="A915" s="170"/>
      <c r="B915" s="170"/>
      <c r="C915" s="170"/>
      <c r="D915" s="170"/>
      <c r="E915" s="170"/>
      <c r="F915" s="170"/>
      <c r="G915" s="170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  <c r="AA915" s="170"/>
      <c r="AB915" s="170"/>
      <c r="AC915" s="170"/>
      <c r="AD915" s="170"/>
    </row>
    <row r="916">
      <c r="A916" s="170"/>
      <c r="B916" s="170"/>
      <c r="C916" s="170"/>
      <c r="D916" s="170"/>
      <c r="E916" s="170"/>
      <c r="F916" s="170"/>
      <c r="G916" s="170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  <c r="AA916" s="170"/>
      <c r="AB916" s="170"/>
      <c r="AC916" s="170"/>
      <c r="AD916" s="170"/>
    </row>
    <row r="917">
      <c r="A917" s="170"/>
      <c r="B917" s="170"/>
      <c r="C917" s="170"/>
      <c r="D917" s="170"/>
      <c r="E917" s="170"/>
      <c r="F917" s="170"/>
      <c r="G917" s="170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  <c r="AA917" s="170"/>
      <c r="AB917" s="170"/>
      <c r="AC917" s="170"/>
      <c r="AD917" s="170"/>
    </row>
    <row r="918">
      <c r="A918" s="170"/>
      <c r="B918" s="170"/>
      <c r="C918" s="170"/>
      <c r="D918" s="170"/>
      <c r="E918" s="170"/>
      <c r="F918" s="170"/>
      <c r="G918" s="170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  <c r="AA918" s="170"/>
      <c r="AB918" s="170"/>
      <c r="AC918" s="170"/>
      <c r="AD918" s="170"/>
    </row>
    <row r="919">
      <c r="A919" s="170"/>
      <c r="B919" s="170"/>
      <c r="C919" s="170"/>
      <c r="D919" s="170"/>
      <c r="E919" s="170"/>
      <c r="F919" s="170"/>
      <c r="G919" s="170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  <c r="AA919" s="170"/>
      <c r="AB919" s="170"/>
      <c r="AC919" s="170"/>
      <c r="AD919" s="170"/>
    </row>
    <row r="920">
      <c r="A920" s="170"/>
      <c r="B920" s="170"/>
      <c r="C920" s="170"/>
      <c r="D920" s="170"/>
      <c r="E920" s="170"/>
      <c r="F920" s="170"/>
      <c r="G920" s="170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  <c r="AA920" s="170"/>
      <c r="AB920" s="170"/>
      <c r="AC920" s="170"/>
      <c r="AD920" s="170"/>
    </row>
    <row r="921">
      <c r="A921" s="170"/>
      <c r="B921" s="170"/>
      <c r="C921" s="170"/>
      <c r="D921" s="170"/>
      <c r="E921" s="170"/>
      <c r="F921" s="170"/>
      <c r="G921" s="170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  <c r="AA921" s="170"/>
      <c r="AB921" s="170"/>
      <c r="AC921" s="170"/>
      <c r="AD921" s="170"/>
    </row>
    <row r="922">
      <c r="A922" s="170"/>
      <c r="B922" s="170"/>
      <c r="C922" s="170"/>
      <c r="D922" s="170"/>
      <c r="E922" s="170"/>
      <c r="F922" s="170"/>
      <c r="G922" s="170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  <c r="AA922" s="170"/>
      <c r="AB922" s="170"/>
      <c r="AC922" s="170"/>
      <c r="AD922" s="170"/>
    </row>
    <row r="923">
      <c r="A923" s="170"/>
      <c r="B923" s="170"/>
      <c r="C923" s="170"/>
      <c r="D923" s="170"/>
      <c r="E923" s="170"/>
      <c r="F923" s="170"/>
      <c r="G923" s="170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  <c r="AA923" s="170"/>
      <c r="AB923" s="170"/>
      <c r="AC923" s="170"/>
      <c r="AD923" s="170"/>
    </row>
    <row r="924">
      <c r="A924" s="170"/>
      <c r="B924" s="170"/>
      <c r="C924" s="170"/>
      <c r="D924" s="170"/>
      <c r="E924" s="170"/>
      <c r="F924" s="170"/>
      <c r="G924" s="170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  <c r="AA924" s="170"/>
      <c r="AB924" s="170"/>
      <c r="AC924" s="170"/>
      <c r="AD924" s="170"/>
    </row>
    <row r="925">
      <c r="A925" s="170"/>
      <c r="B925" s="170"/>
      <c r="C925" s="170"/>
      <c r="D925" s="170"/>
      <c r="E925" s="170"/>
      <c r="F925" s="170"/>
      <c r="G925" s="170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  <c r="AA925" s="170"/>
      <c r="AB925" s="170"/>
      <c r="AC925" s="170"/>
      <c r="AD925" s="170"/>
    </row>
    <row r="926">
      <c r="A926" s="170"/>
      <c r="B926" s="170"/>
      <c r="C926" s="170"/>
      <c r="D926" s="170"/>
      <c r="E926" s="170"/>
      <c r="F926" s="170"/>
      <c r="G926" s="170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  <c r="AA926" s="170"/>
      <c r="AB926" s="170"/>
      <c r="AC926" s="170"/>
      <c r="AD926" s="170"/>
    </row>
    <row r="927">
      <c r="A927" s="170"/>
      <c r="B927" s="170"/>
      <c r="C927" s="170"/>
      <c r="D927" s="170"/>
      <c r="E927" s="170"/>
      <c r="F927" s="170"/>
      <c r="G927" s="170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  <c r="AA927" s="170"/>
      <c r="AB927" s="170"/>
      <c r="AC927" s="170"/>
      <c r="AD927" s="170"/>
    </row>
    <row r="928">
      <c r="A928" s="170"/>
      <c r="B928" s="170"/>
      <c r="C928" s="170"/>
      <c r="D928" s="170"/>
      <c r="E928" s="170"/>
      <c r="F928" s="170"/>
      <c r="G928" s="170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  <c r="AA928" s="170"/>
      <c r="AB928" s="170"/>
      <c r="AC928" s="170"/>
      <c r="AD928" s="170"/>
    </row>
    <row r="929">
      <c r="A929" s="170"/>
      <c r="B929" s="170"/>
      <c r="C929" s="170"/>
      <c r="D929" s="170"/>
      <c r="E929" s="170"/>
      <c r="F929" s="170"/>
      <c r="G929" s="170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  <c r="AA929" s="170"/>
      <c r="AB929" s="170"/>
      <c r="AC929" s="170"/>
      <c r="AD929" s="170"/>
    </row>
    <row r="930">
      <c r="A930" s="170"/>
      <c r="B930" s="170"/>
      <c r="C930" s="170"/>
      <c r="D930" s="170"/>
      <c r="E930" s="170"/>
      <c r="F930" s="170"/>
      <c r="G930" s="170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  <c r="AA930" s="170"/>
      <c r="AB930" s="170"/>
      <c r="AC930" s="170"/>
      <c r="AD930" s="170"/>
    </row>
    <row r="931">
      <c r="A931" s="170"/>
      <c r="B931" s="170"/>
      <c r="C931" s="170"/>
      <c r="D931" s="170"/>
      <c r="E931" s="170"/>
      <c r="F931" s="170"/>
      <c r="G931" s="170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  <c r="AA931" s="170"/>
      <c r="AB931" s="170"/>
      <c r="AC931" s="170"/>
      <c r="AD931" s="170"/>
    </row>
    <row r="932">
      <c r="A932" s="170"/>
      <c r="B932" s="170"/>
      <c r="C932" s="170"/>
      <c r="D932" s="170"/>
      <c r="E932" s="170"/>
      <c r="F932" s="170"/>
      <c r="G932" s="170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  <c r="AA932" s="170"/>
      <c r="AB932" s="170"/>
      <c r="AC932" s="170"/>
      <c r="AD932" s="170"/>
    </row>
    <row r="933">
      <c r="A933" s="170"/>
      <c r="B933" s="170"/>
      <c r="C933" s="170"/>
      <c r="D933" s="170"/>
      <c r="E933" s="170"/>
      <c r="F933" s="170"/>
      <c r="G933" s="170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  <c r="AA933" s="170"/>
      <c r="AB933" s="170"/>
      <c r="AC933" s="170"/>
      <c r="AD933" s="170"/>
    </row>
    <row r="934">
      <c r="A934" s="170"/>
      <c r="B934" s="170"/>
      <c r="C934" s="170"/>
      <c r="D934" s="170"/>
      <c r="E934" s="170"/>
      <c r="F934" s="170"/>
      <c r="G934" s="170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  <c r="AA934" s="170"/>
      <c r="AB934" s="170"/>
      <c r="AC934" s="170"/>
      <c r="AD934" s="170"/>
    </row>
    <row r="935">
      <c r="A935" s="170"/>
      <c r="B935" s="170"/>
      <c r="C935" s="170"/>
      <c r="D935" s="170"/>
      <c r="E935" s="170"/>
      <c r="F935" s="170"/>
      <c r="G935" s="170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  <c r="AA935" s="170"/>
      <c r="AB935" s="170"/>
      <c r="AC935" s="170"/>
      <c r="AD935" s="170"/>
    </row>
    <row r="936">
      <c r="A936" s="170"/>
      <c r="B936" s="170"/>
      <c r="C936" s="170"/>
      <c r="D936" s="170"/>
      <c r="E936" s="170"/>
      <c r="F936" s="170"/>
      <c r="G936" s="170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  <c r="AA936" s="170"/>
      <c r="AB936" s="170"/>
      <c r="AC936" s="170"/>
      <c r="AD936" s="170"/>
    </row>
    <row r="937">
      <c r="A937" s="170"/>
      <c r="B937" s="170"/>
      <c r="C937" s="170"/>
      <c r="D937" s="170"/>
      <c r="E937" s="170"/>
      <c r="F937" s="170"/>
      <c r="G937" s="170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  <c r="AA937" s="170"/>
      <c r="AB937" s="170"/>
      <c r="AC937" s="170"/>
      <c r="AD937" s="170"/>
    </row>
    <row r="938">
      <c r="A938" s="170"/>
      <c r="B938" s="170"/>
      <c r="C938" s="170"/>
      <c r="D938" s="170"/>
      <c r="E938" s="170"/>
      <c r="F938" s="170"/>
      <c r="G938" s="170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  <c r="AA938" s="170"/>
      <c r="AB938" s="170"/>
      <c r="AC938" s="170"/>
      <c r="AD938" s="170"/>
    </row>
    <row r="939">
      <c r="A939" s="170"/>
      <c r="B939" s="170"/>
      <c r="C939" s="170"/>
      <c r="D939" s="170"/>
      <c r="E939" s="170"/>
      <c r="F939" s="170"/>
      <c r="G939" s="170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  <c r="AA939" s="170"/>
      <c r="AB939" s="170"/>
      <c r="AC939" s="170"/>
      <c r="AD939" s="170"/>
    </row>
    <row r="940">
      <c r="A940" s="170"/>
      <c r="B940" s="170"/>
      <c r="C940" s="170"/>
      <c r="D940" s="170"/>
      <c r="E940" s="170"/>
      <c r="F940" s="170"/>
      <c r="G940" s="170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  <c r="AA940" s="170"/>
      <c r="AB940" s="170"/>
      <c r="AC940" s="170"/>
      <c r="AD940" s="170"/>
    </row>
    <row r="941">
      <c r="A941" s="170"/>
      <c r="B941" s="170"/>
      <c r="C941" s="170"/>
      <c r="D941" s="170"/>
      <c r="E941" s="170"/>
      <c r="F941" s="170"/>
      <c r="G941" s="170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  <c r="AA941" s="170"/>
      <c r="AB941" s="170"/>
      <c r="AC941" s="170"/>
      <c r="AD941" s="170"/>
    </row>
    <row r="942">
      <c r="A942" s="170"/>
      <c r="B942" s="170"/>
      <c r="C942" s="170"/>
      <c r="D942" s="170"/>
      <c r="E942" s="170"/>
      <c r="F942" s="170"/>
      <c r="G942" s="170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  <c r="AA942" s="170"/>
      <c r="AB942" s="170"/>
      <c r="AC942" s="170"/>
      <c r="AD942" s="170"/>
    </row>
    <row r="943">
      <c r="A943" s="170"/>
      <c r="B943" s="170"/>
      <c r="C943" s="170"/>
      <c r="D943" s="170"/>
      <c r="E943" s="170"/>
      <c r="F943" s="170"/>
      <c r="G943" s="170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  <c r="AA943" s="170"/>
      <c r="AB943" s="170"/>
      <c r="AC943" s="170"/>
      <c r="AD943" s="170"/>
    </row>
    <row r="944">
      <c r="A944" s="170"/>
      <c r="B944" s="170"/>
      <c r="C944" s="170"/>
      <c r="D944" s="170"/>
      <c r="E944" s="170"/>
      <c r="F944" s="170"/>
      <c r="G944" s="170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  <c r="AA944" s="170"/>
      <c r="AB944" s="170"/>
      <c r="AC944" s="170"/>
      <c r="AD944" s="170"/>
    </row>
    <row r="945">
      <c r="A945" s="170"/>
      <c r="B945" s="170"/>
      <c r="C945" s="170"/>
      <c r="D945" s="170"/>
      <c r="E945" s="170"/>
      <c r="F945" s="170"/>
      <c r="G945" s="170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  <c r="AA945" s="170"/>
      <c r="AB945" s="170"/>
      <c r="AC945" s="170"/>
      <c r="AD945" s="170"/>
    </row>
    <row r="946">
      <c r="A946" s="170"/>
      <c r="B946" s="170"/>
      <c r="C946" s="170"/>
      <c r="D946" s="170"/>
      <c r="E946" s="170"/>
      <c r="F946" s="170"/>
      <c r="G946" s="170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  <c r="AA946" s="170"/>
      <c r="AB946" s="170"/>
      <c r="AC946" s="170"/>
      <c r="AD946" s="170"/>
    </row>
    <row r="947">
      <c r="A947" s="170"/>
      <c r="B947" s="170"/>
      <c r="C947" s="170"/>
      <c r="D947" s="170"/>
      <c r="E947" s="170"/>
      <c r="F947" s="170"/>
      <c r="G947" s="170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  <c r="AA947" s="170"/>
      <c r="AB947" s="170"/>
      <c r="AC947" s="170"/>
      <c r="AD947" s="170"/>
    </row>
    <row r="948">
      <c r="A948" s="170"/>
      <c r="B948" s="170"/>
      <c r="C948" s="170"/>
      <c r="D948" s="170"/>
      <c r="E948" s="170"/>
      <c r="F948" s="170"/>
      <c r="G948" s="170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  <c r="AA948" s="170"/>
      <c r="AB948" s="170"/>
      <c r="AC948" s="170"/>
      <c r="AD948" s="170"/>
    </row>
    <row r="949">
      <c r="A949" s="170"/>
      <c r="B949" s="170"/>
      <c r="C949" s="170"/>
      <c r="D949" s="170"/>
      <c r="E949" s="170"/>
      <c r="F949" s="170"/>
      <c r="G949" s="170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  <c r="AA949" s="170"/>
      <c r="AB949" s="170"/>
      <c r="AC949" s="170"/>
      <c r="AD949" s="170"/>
    </row>
    <row r="950">
      <c r="A950" s="170"/>
      <c r="B950" s="170"/>
      <c r="C950" s="170"/>
      <c r="D950" s="170"/>
      <c r="E950" s="170"/>
      <c r="F950" s="170"/>
      <c r="G950" s="170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  <c r="AA950" s="170"/>
      <c r="AB950" s="170"/>
      <c r="AC950" s="170"/>
      <c r="AD950" s="170"/>
    </row>
    <row r="951">
      <c r="A951" s="170"/>
      <c r="B951" s="170"/>
      <c r="C951" s="170"/>
      <c r="D951" s="170"/>
      <c r="E951" s="170"/>
      <c r="F951" s="170"/>
      <c r="G951" s="170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  <c r="AA951" s="170"/>
      <c r="AB951" s="170"/>
      <c r="AC951" s="170"/>
      <c r="AD951" s="170"/>
    </row>
    <row r="952">
      <c r="A952" s="170"/>
      <c r="B952" s="170"/>
      <c r="C952" s="170"/>
      <c r="D952" s="170"/>
      <c r="E952" s="170"/>
      <c r="F952" s="170"/>
      <c r="G952" s="170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  <c r="AA952" s="170"/>
      <c r="AB952" s="170"/>
      <c r="AC952" s="170"/>
      <c r="AD952" s="170"/>
    </row>
    <row r="953">
      <c r="A953" s="170"/>
      <c r="B953" s="170"/>
      <c r="C953" s="170"/>
      <c r="D953" s="170"/>
      <c r="E953" s="170"/>
      <c r="F953" s="170"/>
      <c r="G953" s="170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  <c r="AA953" s="170"/>
      <c r="AB953" s="170"/>
      <c r="AC953" s="170"/>
      <c r="AD953" s="170"/>
    </row>
    <row r="954">
      <c r="A954" s="170"/>
      <c r="B954" s="170"/>
      <c r="C954" s="170"/>
      <c r="D954" s="170"/>
      <c r="E954" s="170"/>
      <c r="F954" s="170"/>
      <c r="G954" s="170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  <c r="AA954" s="170"/>
      <c r="AB954" s="170"/>
      <c r="AC954" s="170"/>
      <c r="AD954" s="170"/>
    </row>
    <row r="955">
      <c r="A955" s="170"/>
      <c r="B955" s="170"/>
      <c r="C955" s="170"/>
      <c r="D955" s="170"/>
      <c r="E955" s="170"/>
      <c r="F955" s="170"/>
      <c r="G955" s="170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  <c r="AA955" s="170"/>
      <c r="AB955" s="170"/>
      <c r="AC955" s="170"/>
      <c r="AD955" s="170"/>
    </row>
    <row r="956">
      <c r="A956" s="170"/>
      <c r="B956" s="170"/>
      <c r="C956" s="170"/>
      <c r="D956" s="170"/>
      <c r="E956" s="170"/>
      <c r="F956" s="170"/>
      <c r="G956" s="170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  <c r="AA956" s="170"/>
      <c r="AB956" s="170"/>
      <c r="AC956" s="170"/>
      <c r="AD956" s="170"/>
    </row>
    <row r="957">
      <c r="A957" s="170"/>
      <c r="B957" s="170"/>
      <c r="C957" s="170"/>
      <c r="D957" s="170"/>
      <c r="E957" s="170"/>
      <c r="F957" s="170"/>
      <c r="G957" s="170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  <c r="AA957" s="170"/>
      <c r="AB957" s="170"/>
      <c r="AC957" s="170"/>
      <c r="AD957" s="170"/>
    </row>
    <row r="958">
      <c r="A958" s="170"/>
      <c r="B958" s="170"/>
      <c r="C958" s="170"/>
      <c r="D958" s="170"/>
      <c r="E958" s="170"/>
      <c r="F958" s="170"/>
      <c r="G958" s="170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  <c r="AA958" s="170"/>
      <c r="AB958" s="170"/>
      <c r="AC958" s="170"/>
      <c r="AD958" s="170"/>
    </row>
    <row r="959">
      <c r="A959" s="170"/>
      <c r="B959" s="170"/>
      <c r="C959" s="170"/>
      <c r="D959" s="170"/>
      <c r="E959" s="170"/>
      <c r="F959" s="170"/>
      <c r="G959" s="170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  <c r="AA959" s="170"/>
      <c r="AB959" s="170"/>
      <c r="AC959" s="170"/>
      <c r="AD959" s="170"/>
    </row>
    <row r="960">
      <c r="A960" s="170"/>
      <c r="B960" s="170"/>
      <c r="C960" s="170"/>
      <c r="D960" s="170"/>
      <c r="E960" s="170"/>
      <c r="F960" s="170"/>
      <c r="G960" s="170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  <c r="AA960" s="170"/>
      <c r="AB960" s="170"/>
      <c r="AC960" s="170"/>
      <c r="AD960" s="170"/>
    </row>
    <row r="961">
      <c r="A961" s="170"/>
      <c r="B961" s="170"/>
      <c r="C961" s="170"/>
      <c r="D961" s="170"/>
      <c r="E961" s="170"/>
      <c r="F961" s="170"/>
      <c r="G961" s="170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  <c r="AA961" s="170"/>
      <c r="AB961" s="170"/>
      <c r="AC961" s="170"/>
      <c r="AD961" s="170"/>
    </row>
    <row r="962">
      <c r="A962" s="170"/>
      <c r="B962" s="170"/>
      <c r="C962" s="170"/>
      <c r="D962" s="170"/>
      <c r="E962" s="170"/>
      <c r="F962" s="170"/>
      <c r="G962" s="170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  <c r="AA962" s="170"/>
      <c r="AB962" s="170"/>
      <c r="AC962" s="170"/>
      <c r="AD962" s="170"/>
    </row>
    <row r="963">
      <c r="A963" s="170"/>
      <c r="B963" s="170"/>
      <c r="C963" s="170"/>
      <c r="D963" s="170"/>
      <c r="E963" s="170"/>
      <c r="F963" s="170"/>
      <c r="G963" s="170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  <c r="AA963" s="170"/>
      <c r="AB963" s="170"/>
      <c r="AC963" s="170"/>
      <c r="AD963" s="170"/>
    </row>
    <row r="964">
      <c r="A964" s="170"/>
      <c r="B964" s="170"/>
      <c r="C964" s="170"/>
      <c r="D964" s="170"/>
      <c r="E964" s="170"/>
      <c r="F964" s="170"/>
      <c r="G964" s="170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  <c r="AA964" s="170"/>
      <c r="AB964" s="170"/>
      <c r="AC964" s="170"/>
      <c r="AD964" s="170"/>
    </row>
    <row r="965">
      <c r="A965" s="170"/>
      <c r="B965" s="170"/>
      <c r="C965" s="170"/>
      <c r="D965" s="170"/>
      <c r="E965" s="170"/>
      <c r="F965" s="170"/>
      <c r="G965" s="170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  <c r="AA965" s="170"/>
      <c r="AB965" s="170"/>
      <c r="AC965" s="170"/>
      <c r="AD965" s="170"/>
    </row>
    <row r="966">
      <c r="A966" s="170"/>
      <c r="B966" s="170"/>
      <c r="C966" s="170"/>
      <c r="D966" s="170"/>
      <c r="E966" s="170"/>
      <c r="F966" s="170"/>
      <c r="G966" s="170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  <c r="AA966" s="170"/>
      <c r="AB966" s="170"/>
      <c r="AC966" s="170"/>
      <c r="AD966" s="170"/>
    </row>
    <row r="967">
      <c r="A967" s="170"/>
      <c r="B967" s="170"/>
      <c r="C967" s="170"/>
      <c r="D967" s="170"/>
      <c r="E967" s="170"/>
      <c r="F967" s="170"/>
      <c r="G967" s="170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  <c r="AA967" s="170"/>
      <c r="AB967" s="170"/>
      <c r="AC967" s="170"/>
      <c r="AD967" s="170"/>
    </row>
    <row r="968">
      <c r="A968" s="170"/>
      <c r="B968" s="170"/>
      <c r="C968" s="170"/>
      <c r="D968" s="170"/>
      <c r="E968" s="170"/>
      <c r="F968" s="170"/>
      <c r="G968" s="170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  <c r="AA968" s="170"/>
      <c r="AB968" s="170"/>
      <c r="AC968" s="170"/>
      <c r="AD968" s="170"/>
    </row>
    <row r="969">
      <c r="A969" s="170"/>
      <c r="B969" s="170"/>
      <c r="C969" s="170"/>
      <c r="D969" s="170"/>
      <c r="E969" s="170"/>
      <c r="F969" s="170"/>
      <c r="G969" s="170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  <c r="AA969" s="170"/>
      <c r="AB969" s="170"/>
      <c r="AC969" s="170"/>
      <c r="AD969" s="170"/>
    </row>
    <row r="970">
      <c r="A970" s="170"/>
      <c r="B970" s="170"/>
      <c r="C970" s="170"/>
      <c r="D970" s="170"/>
      <c r="E970" s="170"/>
      <c r="F970" s="170"/>
      <c r="G970" s="170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  <c r="AA970" s="170"/>
      <c r="AB970" s="170"/>
      <c r="AC970" s="170"/>
      <c r="AD970" s="170"/>
    </row>
    <row r="971">
      <c r="A971" s="170"/>
      <c r="B971" s="170"/>
      <c r="C971" s="170"/>
      <c r="D971" s="170"/>
      <c r="E971" s="170"/>
      <c r="F971" s="170"/>
      <c r="G971" s="170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  <c r="AA971" s="170"/>
      <c r="AB971" s="170"/>
      <c r="AC971" s="170"/>
      <c r="AD971" s="170"/>
    </row>
    <row r="972">
      <c r="A972" s="170"/>
      <c r="B972" s="170"/>
      <c r="C972" s="170"/>
      <c r="D972" s="170"/>
      <c r="E972" s="170"/>
      <c r="F972" s="170"/>
      <c r="G972" s="170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  <c r="AA972" s="170"/>
      <c r="AB972" s="170"/>
      <c r="AC972" s="170"/>
      <c r="AD972" s="170"/>
    </row>
    <row r="973">
      <c r="A973" s="170"/>
      <c r="B973" s="170"/>
      <c r="C973" s="170"/>
      <c r="D973" s="170"/>
      <c r="E973" s="170"/>
      <c r="F973" s="170"/>
      <c r="G973" s="170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  <c r="AA973" s="170"/>
      <c r="AB973" s="170"/>
      <c r="AC973" s="170"/>
      <c r="AD973" s="170"/>
    </row>
    <row r="974">
      <c r="A974" s="170"/>
      <c r="B974" s="170"/>
      <c r="C974" s="170"/>
      <c r="D974" s="170"/>
      <c r="E974" s="170"/>
      <c r="F974" s="170"/>
      <c r="G974" s="170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  <c r="AA974" s="170"/>
      <c r="AB974" s="170"/>
      <c r="AC974" s="170"/>
      <c r="AD974" s="170"/>
    </row>
    <row r="975">
      <c r="A975" s="170"/>
      <c r="B975" s="170"/>
      <c r="C975" s="170"/>
      <c r="D975" s="170"/>
      <c r="E975" s="170"/>
      <c r="F975" s="170"/>
      <c r="G975" s="170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  <c r="AA975" s="170"/>
      <c r="AB975" s="170"/>
      <c r="AC975" s="170"/>
      <c r="AD975" s="170"/>
    </row>
    <row r="976">
      <c r="A976" s="170"/>
      <c r="B976" s="170"/>
      <c r="C976" s="170"/>
      <c r="D976" s="170"/>
      <c r="E976" s="170"/>
      <c r="F976" s="170"/>
      <c r="G976" s="170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  <c r="AA976" s="170"/>
      <c r="AB976" s="170"/>
      <c r="AC976" s="170"/>
      <c r="AD976" s="170"/>
    </row>
    <row r="977">
      <c r="A977" s="170"/>
      <c r="B977" s="170"/>
      <c r="C977" s="170"/>
      <c r="D977" s="170"/>
      <c r="E977" s="170"/>
      <c r="F977" s="170"/>
      <c r="G977" s="170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  <c r="AA977" s="170"/>
      <c r="AB977" s="170"/>
      <c r="AC977" s="170"/>
      <c r="AD977" s="170"/>
    </row>
    <row r="978">
      <c r="A978" s="170"/>
      <c r="B978" s="170"/>
      <c r="C978" s="170"/>
      <c r="D978" s="170"/>
      <c r="E978" s="170"/>
      <c r="F978" s="170"/>
      <c r="G978" s="170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  <c r="AA978" s="170"/>
      <c r="AB978" s="170"/>
      <c r="AC978" s="170"/>
      <c r="AD978" s="170"/>
    </row>
    <row r="979">
      <c r="A979" s="170"/>
      <c r="B979" s="170"/>
      <c r="C979" s="170"/>
      <c r="D979" s="170"/>
      <c r="E979" s="170"/>
      <c r="F979" s="170"/>
      <c r="G979" s="170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  <c r="AA979" s="170"/>
      <c r="AB979" s="170"/>
      <c r="AC979" s="170"/>
      <c r="AD979" s="170"/>
    </row>
    <row r="980">
      <c r="A980" s="170"/>
      <c r="B980" s="170"/>
      <c r="C980" s="170"/>
      <c r="D980" s="170"/>
      <c r="E980" s="170"/>
      <c r="F980" s="170"/>
      <c r="G980" s="170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70"/>
      <c r="AB980" s="170"/>
      <c r="AC980" s="170"/>
      <c r="AD980" s="170"/>
    </row>
    <row r="981">
      <c r="A981" s="170"/>
      <c r="B981" s="170"/>
      <c r="C981" s="170"/>
      <c r="D981" s="170"/>
      <c r="E981" s="170"/>
      <c r="F981" s="170"/>
      <c r="G981" s="170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70"/>
      <c r="AB981" s="170"/>
      <c r="AC981" s="170"/>
      <c r="AD981" s="170"/>
    </row>
    <row r="982">
      <c r="A982" s="170"/>
      <c r="B982" s="170"/>
      <c r="C982" s="170"/>
      <c r="D982" s="170"/>
      <c r="E982" s="170"/>
      <c r="F982" s="170"/>
      <c r="G982" s="170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70"/>
      <c r="AB982" s="170"/>
      <c r="AC982" s="170"/>
      <c r="AD982" s="170"/>
    </row>
    <row r="983">
      <c r="A983" s="170"/>
      <c r="B983" s="170"/>
      <c r="C983" s="170"/>
      <c r="D983" s="170"/>
      <c r="E983" s="170"/>
      <c r="F983" s="170"/>
      <c r="G983" s="170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70"/>
      <c r="AB983" s="170"/>
      <c r="AC983" s="170"/>
      <c r="AD983" s="170"/>
    </row>
    <row r="984">
      <c r="A984" s="170"/>
      <c r="B984" s="170"/>
      <c r="C984" s="170"/>
      <c r="D984" s="170"/>
      <c r="E984" s="170"/>
      <c r="F984" s="170"/>
      <c r="G984" s="170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70"/>
      <c r="AB984" s="170"/>
      <c r="AC984" s="170"/>
      <c r="AD984" s="170"/>
    </row>
    <row r="985">
      <c r="A985" s="170"/>
      <c r="B985" s="170"/>
      <c r="C985" s="170"/>
      <c r="D985" s="170"/>
      <c r="E985" s="170"/>
      <c r="F985" s="170"/>
      <c r="G985" s="170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70"/>
      <c r="AB985" s="170"/>
      <c r="AC985" s="170"/>
      <c r="AD985" s="170"/>
    </row>
    <row r="986">
      <c r="A986" s="170"/>
      <c r="B986" s="170"/>
      <c r="C986" s="170"/>
      <c r="D986" s="170"/>
      <c r="E986" s="170"/>
      <c r="F986" s="170"/>
      <c r="G986" s="170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  <c r="AA986" s="170"/>
      <c r="AB986" s="170"/>
      <c r="AC986" s="170"/>
      <c r="AD986" s="170"/>
    </row>
    <row r="987">
      <c r="A987" s="170"/>
      <c r="B987" s="170"/>
      <c r="C987" s="170"/>
      <c r="D987" s="170"/>
      <c r="E987" s="170"/>
      <c r="F987" s="170"/>
      <c r="G987" s="170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  <c r="AA987" s="170"/>
      <c r="AB987" s="170"/>
      <c r="AC987" s="170"/>
      <c r="AD987" s="170"/>
    </row>
    <row r="988">
      <c r="A988" s="170"/>
      <c r="B988" s="170"/>
      <c r="C988" s="170"/>
      <c r="D988" s="170"/>
      <c r="E988" s="170"/>
      <c r="F988" s="170"/>
      <c r="G988" s="170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  <c r="AA988" s="170"/>
      <c r="AB988" s="170"/>
      <c r="AC988" s="170"/>
      <c r="AD988" s="170"/>
    </row>
    <row r="989">
      <c r="A989" s="170"/>
      <c r="B989" s="170"/>
      <c r="C989" s="170"/>
      <c r="D989" s="170"/>
      <c r="E989" s="170"/>
      <c r="F989" s="170"/>
      <c r="G989" s="170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  <c r="AA989" s="170"/>
      <c r="AB989" s="170"/>
      <c r="AC989" s="170"/>
      <c r="AD989" s="170"/>
    </row>
    <row r="990">
      <c r="A990" s="170"/>
      <c r="B990" s="170"/>
      <c r="C990" s="170"/>
      <c r="D990" s="170"/>
      <c r="E990" s="170"/>
      <c r="F990" s="170"/>
      <c r="G990" s="170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  <c r="AA990" s="170"/>
      <c r="AB990" s="170"/>
      <c r="AC990" s="170"/>
      <c r="AD990" s="170"/>
    </row>
    <row r="991">
      <c r="A991" s="170"/>
      <c r="B991" s="170"/>
      <c r="C991" s="170"/>
      <c r="D991" s="170"/>
      <c r="E991" s="170"/>
      <c r="F991" s="170"/>
      <c r="G991" s="170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  <c r="AA991" s="170"/>
      <c r="AB991" s="170"/>
      <c r="AC991" s="170"/>
      <c r="AD991" s="170"/>
    </row>
    <row r="992">
      <c r="A992" s="170"/>
      <c r="B992" s="170"/>
      <c r="C992" s="170"/>
      <c r="D992" s="170"/>
      <c r="E992" s="170"/>
      <c r="F992" s="170"/>
      <c r="G992" s="170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  <c r="AA992" s="170"/>
      <c r="AB992" s="170"/>
      <c r="AC992" s="170"/>
      <c r="AD992" s="170"/>
    </row>
    <row r="993">
      <c r="A993" s="170"/>
      <c r="B993" s="170"/>
      <c r="C993" s="170"/>
      <c r="D993" s="170"/>
      <c r="E993" s="170"/>
      <c r="F993" s="170"/>
      <c r="G993" s="170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  <c r="AA993" s="170"/>
      <c r="AB993" s="170"/>
      <c r="AC993" s="170"/>
      <c r="AD993" s="170"/>
    </row>
    <row r="994">
      <c r="A994" s="170"/>
      <c r="B994" s="170"/>
      <c r="C994" s="170"/>
      <c r="D994" s="170"/>
      <c r="E994" s="170"/>
      <c r="F994" s="170"/>
      <c r="G994" s="170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  <c r="AA994" s="170"/>
      <c r="AB994" s="170"/>
      <c r="AC994" s="170"/>
      <c r="AD994" s="170"/>
    </row>
    <row r="995">
      <c r="A995" s="170"/>
      <c r="B995" s="170"/>
      <c r="C995" s="170"/>
      <c r="D995" s="170"/>
      <c r="E995" s="170"/>
      <c r="F995" s="170"/>
      <c r="G995" s="170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  <c r="AA995" s="170"/>
      <c r="AB995" s="170"/>
      <c r="AC995" s="170"/>
      <c r="AD995" s="170"/>
    </row>
    <row r="996">
      <c r="A996" s="170"/>
      <c r="B996" s="170"/>
      <c r="C996" s="170"/>
      <c r="D996" s="170"/>
      <c r="E996" s="170"/>
      <c r="F996" s="170"/>
      <c r="G996" s="170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  <c r="AA996" s="170"/>
      <c r="AB996" s="170"/>
      <c r="AC996" s="170"/>
      <c r="AD996" s="170"/>
    </row>
    <row r="997">
      <c r="A997" s="170"/>
      <c r="B997" s="170"/>
      <c r="C997" s="170"/>
      <c r="D997" s="170"/>
      <c r="E997" s="170"/>
      <c r="F997" s="170"/>
      <c r="G997" s="170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  <c r="AA997" s="170"/>
      <c r="AB997" s="170"/>
      <c r="AC997" s="170"/>
      <c r="AD997" s="170"/>
    </row>
    <row r="998">
      <c r="A998" s="170"/>
      <c r="B998" s="170"/>
      <c r="C998" s="170"/>
      <c r="D998" s="170"/>
      <c r="E998" s="170"/>
      <c r="F998" s="170"/>
      <c r="G998" s="170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  <c r="AA998" s="170"/>
      <c r="AB998" s="170"/>
      <c r="AC998" s="170"/>
      <c r="AD998" s="170"/>
    </row>
    <row r="999">
      <c r="A999" s="170"/>
      <c r="B999" s="170"/>
      <c r="C999" s="170"/>
      <c r="D999" s="170"/>
      <c r="E999" s="170"/>
      <c r="F999" s="170"/>
      <c r="G999" s="170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  <c r="AA999" s="170"/>
      <c r="AB999" s="170"/>
      <c r="AC999" s="170"/>
      <c r="AD999" s="170"/>
    </row>
    <row r="1000">
      <c r="A1000" s="170"/>
      <c r="B1000" s="170"/>
      <c r="C1000" s="170"/>
      <c r="D1000" s="170"/>
      <c r="E1000" s="170"/>
      <c r="F1000" s="170"/>
      <c r="G1000" s="170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  <c r="AA1000" s="170"/>
      <c r="AB1000" s="170"/>
      <c r="AC1000" s="170"/>
      <c r="AD1000" s="1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5.71"/>
    <col customWidth="1" min="3" max="3" width="15.0"/>
  </cols>
  <sheetData>
    <row r="1">
      <c r="A1" s="161" t="str">
        <f>'Alle Produkte - Gesamtsortiment'!A1</f>
        <v>Artikel-ID</v>
      </c>
      <c r="B1" s="112" t="str">
        <f>'Alle Produkte - Gesamtsortiment'!C1</f>
        <v>Produktname-im-Laden</v>
      </c>
      <c r="C1" s="162" t="str">
        <f>'Alle Produkte - Gesamtsortiment'!U1</f>
        <v>Ladenpreis neu</v>
      </c>
      <c r="D1" s="163" t="s">
        <v>29</v>
      </c>
      <c r="E1" s="163" t="s">
        <v>21</v>
      </c>
      <c r="F1" s="163" t="s">
        <v>30</v>
      </c>
      <c r="G1" s="163" t="s">
        <v>31</v>
      </c>
      <c r="H1" s="163" t="s">
        <v>21</v>
      </c>
      <c r="I1" s="163" t="s">
        <v>30</v>
      </c>
      <c r="J1" s="156"/>
    </row>
    <row r="2">
      <c r="A2" s="171" t="str">
        <f>'Alle Produkte - Gesamtsortiment'!A2</f>
        <v>A10</v>
      </c>
      <c r="B2" s="112" t="str">
        <f>'Alle Produkte - Gesamtsortiment'!C2</f>
        <v>Gemüseabo Gross</v>
      </c>
      <c r="C2" s="162">
        <f>'Alle Produkte - Gesamtsortiment'!U2</f>
        <v>29</v>
      </c>
      <c r="D2" s="199"/>
      <c r="E2" s="152"/>
      <c r="F2" s="152"/>
      <c r="G2" s="199"/>
      <c r="H2" s="152"/>
      <c r="I2" s="152"/>
      <c r="J2" s="156"/>
    </row>
    <row r="3">
      <c r="A3" s="171" t="str">
        <f>'Alle Produkte - Gesamtsortiment'!A3</f>
        <v>A11</v>
      </c>
      <c r="B3" s="112" t="str">
        <f>'Alle Produkte - Gesamtsortiment'!C3</f>
        <v>Gemüseabo Klein</v>
      </c>
      <c r="C3" s="162">
        <f>'Alle Produkte - Gesamtsortiment'!U3</f>
        <v>22</v>
      </c>
      <c r="D3" s="199"/>
      <c r="E3" s="152"/>
      <c r="F3" s="152"/>
      <c r="G3" s="199"/>
      <c r="H3" s="152"/>
      <c r="I3" s="152"/>
      <c r="J3" s="156"/>
    </row>
    <row r="4">
      <c r="A4" s="171" t="str">
        <f>'Alle Produkte - Gesamtsortiment'!A5</f>
        <v>B10</v>
      </c>
      <c r="B4" s="112" t="str">
        <f>'Alle Produkte - Gesamtsortiment'!C5</f>
        <v>Früchteabo</v>
      </c>
      <c r="C4" s="162">
        <f>'Alle Produkte - Gesamtsortiment'!U5</f>
        <v>19</v>
      </c>
      <c r="D4" s="199"/>
      <c r="E4" s="152"/>
      <c r="F4" s="152"/>
      <c r="G4" s="199"/>
      <c r="H4" s="152"/>
      <c r="I4" s="152"/>
      <c r="J4" s="156"/>
    </row>
    <row r="5">
      <c r="A5" s="177" t="str">
        <f>'Alle Produkte - Gesamtsortiment'!A12</f>
        <v>C10</v>
      </c>
      <c r="B5" s="178" t="str">
        <f>'Alle Produkte - Gesamtsortiment'!C12</f>
        <v>Eier</v>
      </c>
      <c r="C5" s="162">
        <f>'Alle Produkte - Gesamtsortiment'!U12</f>
        <v>5.716425</v>
      </c>
      <c r="D5" s="200">
        <v>4.95</v>
      </c>
      <c r="E5" s="201">
        <f>C5-D5</f>
        <v>0.766425</v>
      </c>
      <c r="F5" s="202">
        <f>C5/D5</f>
        <v>1.154833333</v>
      </c>
      <c r="G5" s="200"/>
      <c r="H5" s="200"/>
      <c r="I5" s="202"/>
      <c r="J5" s="156"/>
    </row>
    <row r="6">
      <c r="A6" s="177" t="str">
        <f>'Alle Produkte - Gesamtsortiment'!A13</f>
        <v>D10</v>
      </c>
      <c r="B6" s="178" t="str">
        <f>'Alle Produkte - Gesamtsortiment'!C13</f>
        <v>Sonnwendlig Alkoholfrei</v>
      </c>
      <c r="C6" s="162">
        <f>'Alle Produkte - Gesamtsortiment'!U13</f>
        <v>1.841725</v>
      </c>
      <c r="D6" s="200"/>
      <c r="E6" s="200"/>
      <c r="F6" s="202"/>
      <c r="G6" s="200"/>
      <c r="H6" s="200"/>
      <c r="I6" s="202"/>
      <c r="J6" s="156"/>
    </row>
    <row r="7">
      <c r="A7" s="177" t="str">
        <f>'Alle Produkte - Gesamtsortiment'!A14</f>
        <v>D11</v>
      </c>
      <c r="B7" s="178" t="str">
        <f>'Alle Produkte - Gesamtsortiment'!C14</f>
        <v>Lola IPA Alkoholfrei</v>
      </c>
      <c r="C7" s="162">
        <f>'Alle Produkte - Gesamtsortiment'!U14</f>
        <v>3.487875</v>
      </c>
      <c r="D7" s="200"/>
      <c r="E7" s="200"/>
      <c r="F7" s="202"/>
      <c r="G7" s="200"/>
      <c r="H7" s="200"/>
      <c r="I7" s="202"/>
      <c r="J7" s="156"/>
    </row>
    <row r="8">
      <c r="A8" s="177" t="str">
        <f>'Alle Produkte - Gesamtsortiment'!A15</f>
        <v>D12</v>
      </c>
      <c r="B8" s="178" t="str">
        <f>'Alle Produkte - Gesamtsortiment'!C15</f>
        <v>Vivi Kola</v>
      </c>
      <c r="C8" s="162">
        <f>'Alle Produkte - Gesamtsortiment'!U15</f>
        <v>2.19125</v>
      </c>
      <c r="D8" s="200"/>
      <c r="E8" s="200"/>
      <c r="F8" s="202"/>
      <c r="G8" s="200"/>
      <c r="H8" s="200"/>
      <c r="I8" s="202"/>
      <c r="J8" s="156"/>
    </row>
    <row r="9">
      <c r="A9" s="177" t="str">
        <f>'Alle Produkte - Gesamtsortiment'!A16</f>
        <v>D13</v>
      </c>
      <c r="B9" s="178" t="str">
        <f>'Alle Produkte - Gesamtsortiment'!C16</f>
        <v>Zobo Sorell</v>
      </c>
      <c r="C9" s="162">
        <f>'Alle Produkte - Gesamtsortiment'!U16</f>
        <v>2.23245</v>
      </c>
      <c r="D9" s="200"/>
      <c r="E9" s="200"/>
      <c r="F9" s="202"/>
      <c r="G9" s="200"/>
      <c r="H9" s="200"/>
      <c r="I9" s="202"/>
      <c r="J9" s="156"/>
    </row>
    <row r="10">
      <c r="A10" s="177" t="str">
        <f>'Alle Produkte - Gesamtsortiment'!A17</f>
        <v>D14</v>
      </c>
      <c r="B10" s="178" t="str">
        <f>'Alle Produkte - Gesamtsortiment'!C17</f>
        <v>Phil's Eistee - delist</v>
      </c>
      <c r="C10" s="162">
        <f>'Alle Produkte - Gesamtsortiment'!U17</f>
        <v>0.5</v>
      </c>
      <c r="D10" s="200"/>
      <c r="E10" s="200"/>
      <c r="F10" s="202"/>
      <c r="G10" s="200"/>
      <c r="H10" s="200"/>
      <c r="I10" s="202"/>
      <c r="J10" s="156"/>
    </row>
    <row r="11">
      <c r="A11" s="177" t="str">
        <f>'Alle Produkte - Gesamtsortiment'!A20</f>
        <v>D20</v>
      </c>
      <c r="B11" s="178" t="str">
        <f>'Alle Produkte - Gesamtsortiment'!C20</f>
        <v>Bier Paul 01</v>
      </c>
      <c r="C11" s="162">
        <f>'Alle Produkte - Gesamtsortiment'!U20</f>
        <v>2.111192</v>
      </c>
      <c r="D11" s="200"/>
      <c r="E11" s="200"/>
      <c r="F11" s="202"/>
      <c r="G11" s="200">
        <v>2.9</v>
      </c>
      <c r="H11" s="203">
        <f>C11-G11</f>
        <v>-0.788808</v>
      </c>
      <c r="I11" s="202">
        <f> C11/G11</f>
        <v>0.7279972414</v>
      </c>
      <c r="J11" s="156"/>
    </row>
    <row r="12">
      <c r="A12" s="177" t="str">
        <f>'Alle Produkte - Gesamtsortiment'!A21</f>
        <v>D21</v>
      </c>
      <c r="B12" s="178" t="str">
        <f>'Alle Produkte - Gesamtsortiment'!C21</f>
        <v>Oerliker Bier</v>
      </c>
      <c r="C12" s="162">
        <f>'Alle Produkte - Gesamtsortiment'!U21</f>
        <v>3.7200146</v>
      </c>
      <c r="D12" s="200">
        <v>2.24</v>
      </c>
      <c r="E12" s="201">
        <f>C12-D12</f>
        <v>1.4800146</v>
      </c>
      <c r="F12" s="202">
        <f>C12/D12</f>
        <v>1.660720804</v>
      </c>
      <c r="G12" s="200"/>
      <c r="H12" s="200"/>
      <c r="I12" s="202"/>
      <c r="J12" s="156"/>
    </row>
    <row r="13">
      <c r="A13" s="65" t="str">
        <f t="shared" ref="A13:C13" si="1">#REF!</f>
        <v>#REF!</v>
      </c>
      <c r="B13" s="112" t="str">
        <f t="shared" si="1"/>
        <v>#REF!</v>
      </c>
      <c r="C13" s="112" t="str">
        <f t="shared" si="1"/>
        <v>#REF!</v>
      </c>
      <c r="D13" s="200"/>
      <c r="E13" s="200"/>
      <c r="F13" s="202"/>
      <c r="G13" s="200"/>
      <c r="H13" s="200"/>
      <c r="I13" s="202"/>
      <c r="J13" s="156"/>
    </row>
    <row r="14">
      <c r="A14" s="177" t="str">
        <f>'Alle Produkte - Gesamtsortiment'!A22</f>
        <v>D23</v>
      </c>
      <c r="B14" s="178" t="str">
        <f>'Alle Produkte - Gesamtsortiment'!C22</f>
        <v>Amboss Amber</v>
      </c>
      <c r="C14" s="162">
        <f>'Alle Produkte - Gesamtsortiment'!U22</f>
        <v>2.241509</v>
      </c>
      <c r="D14" s="200">
        <v>2.24</v>
      </c>
      <c r="E14" s="201">
        <f>C14-D14</f>
        <v>0.001509</v>
      </c>
      <c r="F14" s="202">
        <f>C14/D14</f>
        <v>1.000673661</v>
      </c>
      <c r="G14" s="200">
        <v>2.5</v>
      </c>
      <c r="H14" s="203">
        <f>C14-G14</f>
        <v>-0.258491</v>
      </c>
      <c r="I14" s="202">
        <f> C14/G14</f>
        <v>0.8966036</v>
      </c>
      <c r="J14" s="156"/>
    </row>
    <row r="15">
      <c r="A15" s="181" t="str">
        <f>'Alle Produkte - Gesamtsortiment'!A23</f>
        <v>D24</v>
      </c>
      <c r="B15" s="178" t="str">
        <f>'Alle Produkte - Gesamtsortiment'!C23</f>
        <v>LOG-OUT&amp;LIVE</v>
      </c>
      <c r="C15" s="162">
        <f>'Alle Produkte - Gesamtsortiment'!U23</f>
        <v>3.471171</v>
      </c>
      <c r="D15" s="200"/>
      <c r="E15" s="200"/>
      <c r="F15" s="202"/>
      <c r="G15" s="200"/>
      <c r="H15" s="200"/>
      <c r="I15" s="202"/>
      <c r="J15" s="156"/>
    </row>
    <row r="16">
      <c r="A16" s="177" t="str">
        <f>'Alle Produkte - Gesamtsortiment'!A25</f>
        <v>D30</v>
      </c>
      <c r="B16" s="178" t="str">
        <f>'Alle Produkte - Gesamtsortiment'!C25</f>
        <v>Appenzeller Naturperle</v>
      </c>
      <c r="C16" s="162">
        <f>'Alle Produkte - Gesamtsortiment'!U25</f>
        <v>2.833859</v>
      </c>
      <c r="D16" s="200">
        <v>2.5</v>
      </c>
      <c r="E16" s="201">
        <f>C16-D16</f>
        <v>0.333859</v>
      </c>
      <c r="F16" s="202">
        <f>C16/D16</f>
        <v>1.1335436</v>
      </c>
      <c r="G16" s="200"/>
      <c r="H16" s="200"/>
      <c r="I16" s="202"/>
      <c r="J16" s="156"/>
    </row>
    <row r="17">
      <c r="A17" s="177" t="str">
        <f>'Alle Produkte - Gesamtsortiment'!A26</f>
        <v>D31</v>
      </c>
      <c r="B17" s="178" t="str">
        <f>'Alle Produkte - Gesamtsortiment'!C26</f>
        <v>Wädi Bräu hell</v>
      </c>
      <c r="C17" s="162">
        <f>'Alle Produkte - Gesamtsortiment'!U26</f>
        <v>2.810165</v>
      </c>
      <c r="D17" s="200"/>
      <c r="E17" s="200"/>
      <c r="F17" s="202"/>
      <c r="G17" s="200"/>
      <c r="H17" s="200"/>
      <c r="I17" s="202"/>
      <c r="J17" s="156"/>
    </row>
    <row r="18">
      <c r="A18" s="177" t="str">
        <f>'Alle Produkte - Gesamtsortiment'!A27</f>
        <v>D32</v>
      </c>
      <c r="B18" s="178" t="str">
        <f>'Alle Produkte - Gesamtsortiment'!C27</f>
        <v>Another Galaxy double dry</v>
      </c>
      <c r="C18" s="162">
        <f>'Alle Produkte - Gesamtsortiment'!U27</f>
        <v>4.004286</v>
      </c>
      <c r="D18" s="200"/>
      <c r="E18" s="200"/>
      <c r="F18" s="202"/>
      <c r="G18" s="200"/>
      <c r="H18" s="200"/>
      <c r="I18" s="202"/>
      <c r="J18" s="156"/>
    </row>
    <row r="19">
      <c r="A19" s="177" t="str">
        <f>'Alle Produkte - Gesamtsortiment'!A28</f>
        <v>D40</v>
      </c>
      <c r="B19" s="178" t="str">
        <f>'Alle Produkte - Gesamtsortiment'!C28</f>
        <v>Weisswein La Colombe</v>
      </c>
      <c r="C19" s="162">
        <f>'Alle Produkte - Gesamtsortiment'!U28</f>
        <v>12.43935</v>
      </c>
      <c r="D19" s="204"/>
      <c r="E19" s="200"/>
      <c r="F19" s="202"/>
      <c r="G19" s="200"/>
      <c r="H19" s="200"/>
      <c r="I19" s="202"/>
      <c r="J19" s="156"/>
    </row>
    <row r="20">
      <c r="A20" s="177" t="str">
        <f>'Alle Produkte - Gesamtsortiment'!A29</f>
        <v>D41</v>
      </c>
      <c r="B20" s="178" t="str">
        <f>'Alle Produkte - Gesamtsortiment'!C29</f>
        <v>Rotwein Saint Estève Grande Réserve</v>
      </c>
      <c r="C20" s="162">
        <f>'Alle Produkte - Gesamtsortiment'!U29</f>
        <v>13.327875</v>
      </c>
      <c r="D20" s="204"/>
      <c r="E20" s="200"/>
      <c r="F20" s="202"/>
      <c r="G20" s="200"/>
      <c r="H20" s="200"/>
      <c r="I20" s="202"/>
      <c r="J20" s="156"/>
    </row>
    <row r="21">
      <c r="A21" s="177" t="str">
        <f>'Alle Produkte - Gesamtsortiment'!A30</f>
        <v>D42</v>
      </c>
      <c r="B21" s="178" t="str">
        <f>'Alle Produkte - Gesamtsortiment'!C30</f>
        <v>Rotwein Mundo de Yuntero Tinto</v>
      </c>
      <c r="C21" s="162">
        <f>'Alle Produkte - Gesamtsortiment'!U30</f>
        <v>8.76678</v>
      </c>
      <c r="D21" s="204"/>
      <c r="E21" s="200"/>
      <c r="F21" s="202"/>
      <c r="G21" s="200"/>
      <c r="H21" s="200"/>
      <c r="I21" s="202"/>
      <c r="J21" s="156"/>
    </row>
    <row r="22">
      <c r="A22" s="177" t="str">
        <f>'Alle Produkte - Gesamtsortiment'!A31</f>
        <v>D43</v>
      </c>
      <c r="B22" s="178" t="str">
        <f>'Alle Produkte - Gesamtsortiment'!C31</f>
        <v>Sgàjo Prosecco</v>
      </c>
      <c r="C22" s="162">
        <f>'Alle Produkte - Gesamtsortiment'!U31</f>
        <v>10.508289</v>
      </c>
      <c r="D22" s="200"/>
      <c r="E22" s="200"/>
      <c r="F22" s="202"/>
      <c r="G22" s="200"/>
      <c r="H22" s="200"/>
      <c r="I22" s="202"/>
      <c r="J22" s="156"/>
    </row>
    <row r="23">
      <c r="A23" s="177" t="str">
        <f>'Alle Produkte - Gesamtsortiment'!A32</f>
        <v>D44</v>
      </c>
      <c r="B23" s="178" t="str">
        <f>'Alle Produkte - Gesamtsortiment'!C32</f>
        <v>Rosé - Château Saint Estève</v>
      </c>
      <c r="C23" s="162">
        <f>'Alle Produkte - Gesamtsortiment'!U32</f>
        <v>11.61006</v>
      </c>
      <c r="D23" s="204"/>
      <c r="E23" s="200"/>
      <c r="F23" s="202"/>
      <c r="G23" s="200"/>
      <c r="H23" s="200"/>
      <c r="I23" s="202"/>
      <c r="J23" s="156"/>
    </row>
    <row r="24">
      <c r="A24" s="177" t="str">
        <f>'Alle Produkte - Gesamtsortiment'!A33</f>
        <v>E10</v>
      </c>
      <c r="B24" s="178" t="str">
        <f>'Alle Produkte - Gesamtsortiment'!C33</f>
        <v>Vollmilch</v>
      </c>
      <c r="C24" s="162">
        <f>'Alle Produkte - Gesamtsortiment'!U33</f>
        <v>2.108425</v>
      </c>
      <c r="D24" s="200">
        <v>1.9</v>
      </c>
      <c r="E24" s="201">
        <f>C24-D24</f>
        <v>0.208425</v>
      </c>
      <c r="F24" s="202">
        <f>C24/D24</f>
        <v>1.109697368</v>
      </c>
      <c r="G24" s="200">
        <v>2.5</v>
      </c>
      <c r="H24" s="203">
        <f t="shared" ref="H24:H25" si="2">C24-G24</f>
        <v>-0.391575</v>
      </c>
      <c r="I24" s="202">
        <f t="shared" ref="I24:I25" si="3"> C24/G24</f>
        <v>0.84337</v>
      </c>
      <c r="J24" s="156"/>
    </row>
    <row r="25">
      <c r="A25" s="177" t="str">
        <f>'Alle Produkte - Gesamtsortiment'!A34</f>
        <v>E11</v>
      </c>
      <c r="B25" s="178" t="str">
        <f>'Alle Produkte - Gesamtsortiment'!C34</f>
        <v>Milch Drink</v>
      </c>
      <c r="C25" s="162">
        <f>'Alle Produkte - Gesamtsortiment'!U34</f>
        <v>1.950575</v>
      </c>
      <c r="D25" s="199"/>
      <c r="E25" s="152"/>
      <c r="F25" s="202"/>
      <c r="G25" s="199">
        <v>2.75</v>
      </c>
      <c r="H25" s="203">
        <f t="shared" si="2"/>
        <v>-0.799425</v>
      </c>
      <c r="I25" s="202">
        <f t="shared" si="3"/>
        <v>0.7093</v>
      </c>
      <c r="J25" s="156"/>
    </row>
    <row r="26">
      <c r="A26" s="177" t="str">
        <f>'Alle Produkte - Gesamtsortiment'!A35</f>
        <v>E12</v>
      </c>
      <c r="B26" s="178" t="str">
        <f>'Alle Produkte - Gesamtsortiment'!C35</f>
        <v>Nature Joghurt</v>
      </c>
      <c r="C26" s="162">
        <f>'Alle Produkte - Gesamtsortiment'!U35</f>
        <v>3.36775</v>
      </c>
      <c r="D26" s="199"/>
      <c r="E26" s="152"/>
      <c r="F26" s="202"/>
      <c r="G26" s="199"/>
      <c r="H26" s="152"/>
      <c r="I26" s="202"/>
      <c r="J26" s="156"/>
    </row>
    <row r="27">
      <c r="A27" s="177" t="str">
        <f>'Alle Produkte - Gesamtsortiment'!A36</f>
        <v>E13</v>
      </c>
      <c r="B27" s="178" t="str">
        <f>'Alle Produkte - Gesamtsortiment'!C36</f>
        <v>Joghurt Nature laktosefrei</v>
      </c>
      <c r="C27" s="162">
        <f>'Alle Produkte - Gesamtsortiment'!U36</f>
        <v>1.6236</v>
      </c>
      <c r="D27" s="205"/>
      <c r="E27" s="152"/>
      <c r="F27" s="202"/>
      <c r="G27" s="199"/>
      <c r="H27" s="152"/>
      <c r="I27" s="202"/>
      <c r="J27" s="156"/>
    </row>
    <row r="28">
      <c r="A28" s="177" t="str">
        <f>'Alle Produkte - Gesamtsortiment'!A37</f>
        <v>E14</v>
      </c>
      <c r="B28" s="178" t="str">
        <f>'Alle Produkte - Gesamtsortiment'!C37</f>
        <v>Butter</v>
      </c>
      <c r="C28" s="162">
        <f>'Alle Produkte - Gesamtsortiment'!U37</f>
        <v>4.408525</v>
      </c>
      <c r="D28" s="199"/>
      <c r="E28" s="152"/>
      <c r="F28" s="202"/>
      <c r="G28" s="199"/>
      <c r="H28" s="152"/>
      <c r="I28" s="202"/>
      <c r="J28" s="156"/>
    </row>
    <row r="29">
      <c r="A29" s="181" t="str">
        <f>'Alle Produkte - Gesamtsortiment'!A40</f>
        <v>E20</v>
      </c>
      <c r="B29" s="178" t="str">
        <f>'Alle Produkte - Gesamtsortiment'!C40</f>
        <v>Vollrahm</v>
      </c>
      <c r="C29" s="162">
        <f>'Alle Produkte - Gesamtsortiment'!U40</f>
        <v>3.3825</v>
      </c>
      <c r="D29" s="199"/>
      <c r="E29" s="152"/>
      <c r="F29" s="202"/>
      <c r="G29" s="199"/>
      <c r="H29" s="152"/>
      <c r="I29" s="202"/>
      <c r="J29" s="156"/>
    </row>
    <row r="30">
      <c r="A30" s="177" t="str">
        <f>'Alle Produkte - Gesamtsortiment'!A41</f>
        <v>E21</v>
      </c>
      <c r="B30" s="178" t="str">
        <f>'Alle Produkte - Gesamtsortiment'!C41</f>
        <v>Sauer Halbrahm</v>
      </c>
      <c r="C30" s="162">
        <f>'Alle Produkte - Gesamtsortiment'!U41</f>
        <v>1.5334</v>
      </c>
      <c r="D30" s="199"/>
      <c r="E30" s="152"/>
      <c r="F30" s="202"/>
      <c r="G30" s="199"/>
      <c r="H30" s="152"/>
      <c r="I30" s="202"/>
      <c r="J30" s="156"/>
    </row>
    <row r="31">
      <c r="A31" s="177" t="str">
        <f>'Alle Produkte - Gesamtsortiment'!A42</f>
        <v>E22</v>
      </c>
      <c r="B31" s="178" t="str">
        <f>'Alle Produkte - Gesamtsortiment'!C42</f>
        <v>Crème Fraîche</v>
      </c>
      <c r="C31" s="162">
        <f>'Alle Produkte - Gesamtsortiment'!U42</f>
        <v>2.255</v>
      </c>
      <c r="D31" s="199"/>
      <c r="E31" s="152"/>
      <c r="F31" s="202"/>
      <c r="G31" s="199"/>
      <c r="H31" s="152"/>
      <c r="I31" s="202"/>
      <c r="J31" s="156"/>
    </row>
    <row r="32">
      <c r="A32" s="177" t="str">
        <f>'Alle Produkte - Gesamtsortiment'!A43</f>
        <v>E23</v>
      </c>
      <c r="B32" s="178" t="str">
        <f>'Alle Produkte - Gesamtsortiment'!C43</f>
        <v>Magerquark</v>
      </c>
      <c r="C32" s="162">
        <f>'Alle Produkte - Gesamtsortiment'!U43</f>
        <v>1.973125</v>
      </c>
      <c r="D32" s="199"/>
      <c r="E32" s="152"/>
      <c r="F32" s="202"/>
      <c r="G32" s="199"/>
      <c r="H32" s="152"/>
      <c r="I32" s="202"/>
      <c r="J32" s="156"/>
    </row>
    <row r="33">
      <c r="A33" s="177" t="str">
        <f>'Alle Produkte - Gesamtsortiment'!A44</f>
        <v>E24</v>
      </c>
      <c r="B33" s="178" t="str">
        <f>'Alle Produkte - Gesamtsortiment'!C44</f>
        <v>Soya Cuisine Rahm</v>
      </c>
      <c r="C33" s="162">
        <f>'Alle Produkte - Gesamtsortiment'!U44</f>
        <v>1.522125</v>
      </c>
      <c r="D33" s="199"/>
      <c r="E33" s="152"/>
      <c r="F33" s="202"/>
      <c r="G33" s="199"/>
      <c r="H33" s="152"/>
      <c r="I33" s="202"/>
      <c r="J33" s="156"/>
    </row>
    <row r="34">
      <c r="A34" s="177" t="str">
        <f>'Alle Produkte - Gesamtsortiment'!A46</f>
        <v>E30</v>
      </c>
      <c r="B34" s="178" t="str">
        <f>'Alle Produkte - Gesamtsortiment'!C46</f>
        <v>Frischkäse California Doppel</v>
      </c>
      <c r="C34" s="162">
        <f>'Alle Produkte - Gesamtsortiment'!U46</f>
        <v>2.311375</v>
      </c>
      <c r="D34" s="199"/>
      <c r="E34" s="152"/>
      <c r="F34" s="202"/>
      <c r="G34" s="199"/>
      <c r="H34" s="152"/>
      <c r="I34" s="202"/>
      <c r="J34" s="156"/>
    </row>
    <row r="35">
      <c r="A35" s="177" t="str">
        <f>'Alle Produkte - Gesamtsortiment'!A47</f>
        <v>E31</v>
      </c>
      <c r="B35" s="178" t="str">
        <f>'Alle Produkte - Gesamtsortiment'!C47</f>
        <v>Tomme</v>
      </c>
      <c r="C35" s="183">
        <f>'Alle Produkte - Gesamtsortiment'!U47</f>
        <v>0.0281875</v>
      </c>
      <c r="D35" s="199"/>
      <c r="E35" s="152"/>
      <c r="F35" s="202"/>
      <c r="G35" s="199"/>
      <c r="H35" s="152"/>
      <c r="I35" s="202"/>
      <c r="J35" s="156"/>
    </row>
    <row r="36">
      <c r="A36" s="177" t="str">
        <f>'Alle Produkte - Gesamtsortiment'!A48</f>
        <v>E32</v>
      </c>
      <c r="B36" s="178" t="str">
        <f>'Alle Produkte - Gesamtsortiment'!C48</f>
        <v>Weichkäse Nr.2</v>
      </c>
      <c r="C36" s="162">
        <f>'Alle Produkte - Gesamtsortiment'!U48</f>
        <v>0.019393</v>
      </c>
      <c r="D36" s="205"/>
      <c r="E36" s="152"/>
      <c r="F36" s="202"/>
      <c r="G36" s="199"/>
      <c r="H36" s="152"/>
      <c r="I36" s="202"/>
      <c r="J36" s="156"/>
    </row>
    <row r="37">
      <c r="A37" s="177" t="str">
        <f>'Alle Produkte - Gesamtsortiment'!A49</f>
        <v>E33</v>
      </c>
      <c r="B37" s="178" t="str">
        <f>'Alle Produkte - Gesamtsortiment'!C49</f>
        <v>Greyezer AOP</v>
      </c>
      <c r="C37" s="183">
        <f>'Alle Produkte - Gesamtsortiment'!U49</f>
        <v>0.028717425</v>
      </c>
      <c r="D37" s="199"/>
      <c r="E37" s="152"/>
      <c r="F37" s="202"/>
      <c r="G37" s="199"/>
      <c r="H37" s="152"/>
      <c r="I37" s="202"/>
      <c r="J37" s="156"/>
    </row>
    <row r="38">
      <c r="A38" s="177" t="str">
        <f>'Alle Produkte - Gesamtsortiment'!A50</f>
        <v>E34</v>
      </c>
      <c r="B38" s="178" t="str">
        <f>'Alle Produkte - Gesamtsortiment'!C50</f>
        <v>Parmesan</v>
      </c>
      <c r="C38" s="183">
        <f>'Alle Produkte - Gesamtsortiment'!U50</f>
        <v>0.03157</v>
      </c>
      <c r="D38" s="199"/>
      <c r="E38" s="152"/>
      <c r="F38" s="202"/>
      <c r="G38" s="199"/>
      <c r="H38" s="152"/>
      <c r="I38" s="202"/>
      <c r="J38" s="156"/>
    </row>
    <row r="39">
      <c r="A39" s="177" t="str">
        <f>'Alle Produkte - Gesamtsortiment'!A51</f>
        <v>E35</v>
      </c>
      <c r="B39" s="178" t="str">
        <f>'Alle Produkte - Gesamtsortiment'!C51</f>
        <v>Hartkäse Nr. 3</v>
      </c>
      <c r="C39" s="183">
        <f>'Alle Produkte - Gesamtsortiment'!U51</f>
        <v>0.02248235</v>
      </c>
      <c r="D39" s="199"/>
      <c r="E39" s="152"/>
      <c r="F39" s="202"/>
      <c r="G39" s="199"/>
      <c r="H39" s="152"/>
      <c r="I39" s="202"/>
      <c r="J39" s="156"/>
    </row>
    <row r="40">
      <c r="A40" s="184" t="str">
        <f>'Alle Produkte - Gesamtsortiment'!A52</f>
        <v>E36</v>
      </c>
      <c r="B40" s="178" t="str">
        <f>'Alle Produkte - Gesamtsortiment'!C52</f>
        <v>Reibkäse</v>
      </c>
      <c r="C40" s="162">
        <f>'Alle Produkte - Gesamtsortiment'!U52</f>
        <v>2.59325</v>
      </c>
      <c r="D40" s="199"/>
      <c r="E40" s="152"/>
      <c r="F40" s="202"/>
      <c r="G40" s="199"/>
      <c r="H40" s="152"/>
      <c r="I40" s="202"/>
      <c r="J40" s="156"/>
    </row>
    <row r="41">
      <c r="A41" s="184" t="str">
        <f>'Alle Produkte - Gesamtsortiment'!A53</f>
        <v>E37</v>
      </c>
      <c r="B41" s="112" t="str">
        <f>'Alle Produkte - Gesamtsortiment'!C53</f>
        <v>Doppel-Mozzarella</v>
      </c>
      <c r="C41" s="162">
        <f>'Alle Produkte - Gesamtsortiment'!U53</f>
        <v>3.100625</v>
      </c>
      <c r="D41" s="206">
        <v>2.2</v>
      </c>
      <c r="E41" s="201">
        <f>C41-D41</f>
        <v>0.900625</v>
      </c>
      <c r="F41" s="202">
        <f>C41/D41</f>
        <v>1.409375</v>
      </c>
      <c r="G41" s="199"/>
      <c r="H41" s="200"/>
      <c r="I41" s="202"/>
      <c r="J41" s="156"/>
    </row>
    <row r="42">
      <c r="A42" s="177" t="str">
        <f>'Alle Produkte - Gesamtsortiment'!A55</f>
        <v>E39</v>
      </c>
      <c r="B42" s="178" t="str">
        <f>'Alle Produkte - Gesamtsortiment'!C55</f>
        <v>Seidentofu</v>
      </c>
      <c r="C42" s="162">
        <f>'Alle Produkte - Gesamtsortiment'!U55</f>
        <v>4.17175</v>
      </c>
      <c r="D42" s="199"/>
      <c r="E42" s="152"/>
      <c r="F42" s="202"/>
      <c r="G42" s="199"/>
      <c r="H42" s="152"/>
      <c r="I42" s="202"/>
      <c r="J42" s="156"/>
    </row>
    <row r="43">
      <c r="A43" s="161" t="str">
        <f>'Alle Produkte - Gesamtsortiment'!A56</f>
        <v>E40</v>
      </c>
      <c r="B43" s="112" t="str">
        <f>'Alle Produkte - Gesamtsortiment'!C56</f>
        <v>Blätterteig Dinkel ausgewallt</v>
      </c>
      <c r="C43" s="162">
        <f>'Alle Produkte - Gesamtsortiment'!U56</f>
        <v>5.0512</v>
      </c>
      <c r="D43" s="199"/>
      <c r="E43" s="152"/>
      <c r="F43" s="202"/>
      <c r="G43" s="199"/>
      <c r="H43" s="152"/>
      <c r="I43" s="202"/>
      <c r="J43" s="156"/>
    </row>
    <row r="44">
      <c r="A44" s="184" t="str">
        <f>'Alle Produkte - Gesamtsortiment'!A57</f>
        <v>E41</v>
      </c>
      <c r="B44" s="112" t="str">
        <f>'Alle Produkte - Gesamtsortiment'!C57</f>
        <v>Blätterteig Weizen ausgewallt</v>
      </c>
      <c r="C44" s="162">
        <f>'Alle Produkte - Gesamtsortiment'!U57</f>
        <v>4.84825</v>
      </c>
      <c r="D44" s="207"/>
      <c r="E44" s="156"/>
      <c r="F44" s="208"/>
      <c r="G44" s="207"/>
      <c r="H44" s="156"/>
      <c r="I44" s="208"/>
      <c r="J44" s="156"/>
    </row>
    <row r="45">
      <c r="A45" s="184" t="str">
        <f>'Alle Produkte - Gesamtsortiment'!A58</f>
        <v>E42</v>
      </c>
      <c r="B45" s="112" t="str">
        <f>'Alle Produkte - Gesamtsortiment'!C58</f>
        <v>Tofu Nature</v>
      </c>
      <c r="C45" s="162">
        <f>'Alle Produkte - Gesamtsortiment'!U58</f>
        <v>2.965325</v>
      </c>
      <c r="D45" s="207"/>
      <c r="E45" s="156"/>
      <c r="F45" s="208"/>
      <c r="G45" s="207"/>
      <c r="H45" s="156"/>
      <c r="I45" s="208"/>
      <c r="J45" s="156"/>
    </row>
    <row r="46">
      <c r="A46" s="184" t="str">
        <f>'Alle Produkte - Gesamtsortiment'!A59</f>
        <v>E43</v>
      </c>
      <c r="B46" s="112" t="str">
        <f>'Alle Produkte - Gesamtsortiment'!C59</f>
        <v>Tofu-Gemüsemedaillons - delist</v>
      </c>
      <c r="C46" s="162">
        <f>'Alle Produkte - Gesamtsortiment'!U59</f>
        <v>5.130125</v>
      </c>
      <c r="D46" s="207"/>
      <c r="E46" s="156"/>
      <c r="F46" s="208"/>
      <c r="G46" s="207"/>
      <c r="H46" s="156"/>
      <c r="I46" s="208"/>
      <c r="J46" s="156"/>
    </row>
    <row r="47">
      <c r="A47" s="184" t="str">
        <f>'Alle Produkte - Gesamtsortiment'!A60</f>
        <v>E44</v>
      </c>
      <c r="B47" s="112" t="str">
        <f>'Alle Produkte - Gesamtsortiment'!C60</f>
        <v>Hefe frisch 500g</v>
      </c>
      <c r="C47" s="162">
        <f>'Alle Produkte - Gesamtsortiment'!U60</f>
        <v>5.355625</v>
      </c>
      <c r="D47" s="207"/>
      <c r="E47" s="156"/>
      <c r="F47" s="208"/>
      <c r="G47" s="207"/>
      <c r="H47" s="156"/>
      <c r="I47" s="208"/>
      <c r="J47" s="156"/>
    </row>
    <row r="48">
      <c r="A48" s="184" t="str">
        <f>'Alle Produkte - Gesamtsortiment'!A61</f>
        <v>E45</v>
      </c>
      <c r="B48" s="112" t="str">
        <f>'Alle Produkte - Gesamtsortiment'!C61</f>
        <v>Bratkäse Provençal</v>
      </c>
      <c r="C48" s="162">
        <f>'Alle Produkte - Gesamtsortiment'!U61</f>
        <v>2.627075</v>
      </c>
      <c r="D48" s="199"/>
      <c r="E48" s="152"/>
      <c r="F48" s="202"/>
      <c r="G48" s="199"/>
      <c r="H48" s="152"/>
      <c r="I48" s="202"/>
      <c r="J48" s="156"/>
    </row>
    <row r="49">
      <c r="A49" s="184" t="str">
        <f>'Alle Produkte - Gesamtsortiment'!A77</f>
        <v>H10</v>
      </c>
      <c r="B49" s="112" t="str">
        <f>'Alle Produkte - Gesamtsortiment'!C77</f>
        <v>Passata</v>
      </c>
      <c r="C49" s="162">
        <f>'Alle Produkte - Gesamtsortiment'!U77</f>
        <v>2.6609</v>
      </c>
      <c r="D49" s="200">
        <v>2.95</v>
      </c>
      <c r="E49" s="201">
        <f t="shared" ref="E49:E53" si="4">C49-D49</f>
        <v>-0.2891</v>
      </c>
      <c r="F49" s="202">
        <f t="shared" ref="F49:F53" si="5">C49/D49</f>
        <v>0.902</v>
      </c>
      <c r="G49" s="200">
        <v>3.5</v>
      </c>
      <c r="H49" s="203">
        <f>C49-G49</f>
        <v>-0.8391</v>
      </c>
      <c r="I49" s="202">
        <f> C49/G49</f>
        <v>0.7602571429</v>
      </c>
      <c r="J49" s="156"/>
    </row>
    <row r="50">
      <c r="A50" s="184" t="str">
        <f>'Alle Produkte - Gesamtsortiment'!A78</f>
        <v>H11</v>
      </c>
      <c r="B50" s="112" t="str">
        <f>'Alle Produkte - Gesamtsortiment'!C78</f>
        <v>Pelati</v>
      </c>
      <c r="C50" s="162">
        <f>'Alle Produkte - Gesamtsortiment'!U78</f>
        <v>1.364275</v>
      </c>
      <c r="D50" s="200">
        <v>2.7</v>
      </c>
      <c r="E50" s="201">
        <f t="shared" si="4"/>
        <v>-1.335725</v>
      </c>
      <c r="F50" s="202">
        <f t="shared" si="5"/>
        <v>0.505287037</v>
      </c>
      <c r="G50" s="200"/>
      <c r="H50" s="200"/>
      <c r="I50" s="202"/>
      <c r="J50" s="156"/>
    </row>
    <row r="51">
      <c r="A51" s="184" t="str">
        <f>'Alle Produkte - Gesamtsortiment'!A79</f>
        <v>H20</v>
      </c>
      <c r="B51" s="112" t="str">
        <f>'Alle Produkte - Gesamtsortiment'!C79</f>
        <v>Orecchiette</v>
      </c>
      <c r="C51" s="162">
        <f>'Alle Produkte - Gesamtsortiment'!U79</f>
        <v>3.54035</v>
      </c>
      <c r="D51" s="200">
        <v>2.7</v>
      </c>
      <c r="E51" s="201">
        <f t="shared" si="4"/>
        <v>0.84035</v>
      </c>
      <c r="F51" s="202">
        <f t="shared" si="5"/>
        <v>1.311240741</v>
      </c>
      <c r="G51" s="200"/>
      <c r="H51" s="200"/>
      <c r="I51" s="202"/>
      <c r="J51" s="156"/>
    </row>
    <row r="52">
      <c r="A52" s="184" t="str">
        <f>'Alle Produkte - Gesamtsortiment'!A80</f>
        <v>H21</v>
      </c>
      <c r="B52" s="112" t="str">
        <f>'Alle Produkte - Gesamtsortiment'!C80</f>
        <v>Penne</v>
      </c>
      <c r="C52" s="162">
        <f>'Alle Produkte - Gesamtsortiment'!U80</f>
        <v>2.5256</v>
      </c>
      <c r="D52" s="200">
        <v>2.6</v>
      </c>
      <c r="E52" s="201">
        <f t="shared" si="4"/>
        <v>-0.0744</v>
      </c>
      <c r="F52" s="202">
        <f t="shared" si="5"/>
        <v>0.9713846154</v>
      </c>
      <c r="G52" s="200"/>
      <c r="H52" s="200"/>
      <c r="I52" s="202"/>
      <c r="J52" s="156"/>
    </row>
    <row r="53">
      <c r="A53" s="184" t="str">
        <f>'Alle Produkte - Gesamtsortiment'!A81</f>
        <v>H22</v>
      </c>
      <c r="B53" s="112" t="str">
        <f>'Alle Produkte - Gesamtsortiment'!C81</f>
        <v>Penne Vollkorn</v>
      </c>
      <c r="C53" s="162">
        <f>'Alle Produkte - Gesamtsortiment'!U81</f>
        <v>2.5256</v>
      </c>
      <c r="D53" s="200">
        <v>2.95</v>
      </c>
      <c r="E53" s="201">
        <f t="shared" si="4"/>
        <v>-0.4244</v>
      </c>
      <c r="F53" s="202">
        <f t="shared" si="5"/>
        <v>0.8561355932</v>
      </c>
      <c r="G53" s="200"/>
      <c r="H53" s="200"/>
      <c r="I53" s="202"/>
      <c r="J53" s="156"/>
    </row>
    <row r="54">
      <c r="A54" s="184" t="str">
        <f>'Alle Produkte - Gesamtsortiment'!A82</f>
        <v>H23</v>
      </c>
      <c r="B54" s="112" t="str">
        <f>'Alle Produkte - Gesamtsortiment'!C82</f>
        <v>Strozzapreti</v>
      </c>
      <c r="C54" s="162">
        <f>'Alle Produkte - Gesamtsortiment'!U82</f>
        <v>5.11434</v>
      </c>
      <c r="D54" s="200"/>
      <c r="E54" s="152"/>
      <c r="F54" s="202"/>
      <c r="G54" s="200"/>
      <c r="H54" s="200"/>
      <c r="I54" s="202"/>
      <c r="J54" s="156"/>
    </row>
    <row r="55">
      <c r="A55" s="184" t="str">
        <f>'Alle Produkte - Gesamtsortiment'!A83</f>
        <v>H30</v>
      </c>
      <c r="B55" s="112" t="str">
        <f>'Alle Produkte - Gesamtsortiment'!C83</f>
        <v>Lasagne ohne Ei</v>
      </c>
      <c r="C55" s="162">
        <f>'Alle Produkte - Gesamtsortiment'!U83</f>
        <v>2.09715</v>
      </c>
      <c r="D55" s="200">
        <v>3.7</v>
      </c>
      <c r="E55" s="201">
        <f t="shared" ref="E55:E60" si="6">C55-D55</f>
        <v>-1.60285</v>
      </c>
      <c r="F55" s="202">
        <f t="shared" ref="F55:F60" si="7">C55/D55</f>
        <v>0.5667972973</v>
      </c>
      <c r="G55" s="200"/>
      <c r="H55" s="200"/>
      <c r="I55" s="202"/>
      <c r="J55" s="156"/>
    </row>
    <row r="56">
      <c r="A56" s="184" t="str">
        <f>'Alle Produkte - Gesamtsortiment'!A84</f>
        <v>H31</v>
      </c>
      <c r="B56" s="112" t="str">
        <f>'Alle Produkte - Gesamtsortiment'!C84</f>
        <v>Spaghetti Vollkorn</v>
      </c>
      <c r="C56" s="162">
        <f>'Alle Produkte - Gesamtsortiment'!U84</f>
        <v>2.085875</v>
      </c>
      <c r="D56" s="200">
        <v>2.7</v>
      </c>
      <c r="E56" s="201">
        <f t="shared" si="6"/>
        <v>-0.614125</v>
      </c>
      <c r="F56" s="202">
        <f t="shared" si="7"/>
        <v>0.7725462963</v>
      </c>
      <c r="G56" s="200"/>
      <c r="H56" s="200"/>
      <c r="I56" s="202"/>
      <c r="J56" s="156"/>
    </row>
    <row r="57">
      <c r="A57" s="161" t="str">
        <f>'Alle Produkte - Gesamtsortiment'!A85</f>
        <v>H32</v>
      </c>
      <c r="B57" s="112" t="str">
        <f>'Alle Produkte - Gesamtsortiment'!C85</f>
        <v>Spaghetti</v>
      </c>
      <c r="C57" s="162">
        <f>'Alle Produkte - Gesamtsortiment'!U85</f>
        <v>2.09715</v>
      </c>
      <c r="D57" s="200">
        <v>2.9</v>
      </c>
      <c r="E57" s="201">
        <f t="shared" si="6"/>
        <v>-0.80285</v>
      </c>
      <c r="F57" s="202">
        <f t="shared" si="7"/>
        <v>0.7231551724</v>
      </c>
      <c r="G57" s="200">
        <v>2.9</v>
      </c>
      <c r="H57" s="203">
        <f>C57-G57</f>
        <v>-0.80285</v>
      </c>
      <c r="I57" s="202">
        <f> C57/G57</f>
        <v>0.7231551724</v>
      </c>
      <c r="J57" s="156"/>
    </row>
    <row r="58">
      <c r="A58" s="184" t="str">
        <f>'Alle Produkte - Gesamtsortiment'!A86</f>
        <v>H33</v>
      </c>
      <c r="B58" s="112" t="str">
        <f>'Alle Produkte - Gesamtsortiment'!C86</f>
        <v>Fusilli / Farfalle </v>
      </c>
      <c r="C58" s="162">
        <f>'Alle Produkte - Gesamtsortiment'!U86</f>
        <v>2.5256</v>
      </c>
      <c r="D58" s="200">
        <v>2.7</v>
      </c>
      <c r="E58" s="201">
        <f t="shared" si="6"/>
        <v>-0.1744</v>
      </c>
      <c r="F58" s="202">
        <f t="shared" si="7"/>
        <v>0.9354074074</v>
      </c>
      <c r="G58" s="200"/>
      <c r="H58" s="200"/>
      <c r="I58" s="202"/>
      <c r="J58" s="156"/>
    </row>
    <row r="59">
      <c r="A59" s="184" t="str">
        <f>'Alle Produkte - Gesamtsortiment'!A87</f>
        <v>H40</v>
      </c>
      <c r="B59" s="112" t="str">
        <f>'Alle Produkte - Gesamtsortiment'!C87</f>
        <v>Sugo al Basilico</v>
      </c>
      <c r="C59" s="162">
        <f>'Alle Produkte - Gesamtsortiment'!U87</f>
        <v>3.416325</v>
      </c>
      <c r="D59" s="200">
        <v>3.55</v>
      </c>
      <c r="E59" s="201">
        <f t="shared" si="6"/>
        <v>-0.133675</v>
      </c>
      <c r="F59" s="202">
        <f t="shared" si="7"/>
        <v>0.9623450704</v>
      </c>
      <c r="G59" s="200">
        <v>4.5</v>
      </c>
      <c r="H59" s="203">
        <f t="shared" ref="H59:H60" si="8">C59-G59</f>
        <v>-1.083675</v>
      </c>
      <c r="I59" s="202">
        <f t="shared" ref="I59:I60" si="9"> C59/G59</f>
        <v>0.7591833333</v>
      </c>
      <c r="J59" s="156"/>
    </row>
    <row r="60">
      <c r="A60" s="184" t="str">
        <f>'Alle Produkte - Gesamtsortiment'!A88</f>
        <v>H41</v>
      </c>
      <c r="B60" s="112" t="str">
        <f>'Alle Produkte - Gesamtsortiment'!C88</f>
        <v>Pesto gross</v>
      </c>
      <c r="C60" s="162">
        <f>'Alle Produkte - Gesamtsortiment'!U88</f>
        <v>4.17175</v>
      </c>
      <c r="D60" s="200">
        <v>4.55</v>
      </c>
      <c r="E60" s="201">
        <f t="shared" si="6"/>
        <v>-0.37825</v>
      </c>
      <c r="F60" s="202">
        <f t="shared" si="7"/>
        <v>0.9168681319</v>
      </c>
      <c r="G60" s="200">
        <v>7.5</v>
      </c>
      <c r="H60" s="203">
        <f t="shared" si="8"/>
        <v>-3.32825</v>
      </c>
      <c r="I60" s="202">
        <f t="shared" si="9"/>
        <v>0.5562333333</v>
      </c>
      <c r="J60" s="156"/>
    </row>
    <row r="61">
      <c r="A61" s="184" t="str">
        <f>'Alle Produkte - Gesamtsortiment'!A89</f>
        <v>H42</v>
      </c>
      <c r="B61" s="112" t="str">
        <f>'Alle Produkte - Gesamtsortiment'!C89</f>
        <v>Pesto klein</v>
      </c>
      <c r="C61" s="162">
        <f>'Alle Produkte - Gesamtsortiment'!U89</f>
        <v>3.529075</v>
      </c>
      <c r="D61" s="200"/>
      <c r="E61" s="152"/>
      <c r="F61" s="202"/>
      <c r="G61" s="200"/>
      <c r="H61" s="152"/>
      <c r="I61" s="202"/>
      <c r="J61" s="156"/>
    </row>
    <row r="62">
      <c r="A62" s="184" t="str">
        <f>'Alle Produkte - Gesamtsortiment'!A90</f>
        <v>H43</v>
      </c>
      <c r="B62" s="112" t="str">
        <f>'Alle Produkte - Gesamtsortiment'!C90</f>
        <v>Pesto rosso</v>
      </c>
      <c r="C62" s="162">
        <f>'Alle Produkte - Gesamtsortiment'!U90</f>
        <v>5.9983</v>
      </c>
      <c r="D62" s="200"/>
      <c r="E62" s="200"/>
      <c r="F62" s="202"/>
      <c r="G62" s="200">
        <v>7.9</v>
      </c>
      <c r="H62" s="203">
        <f>C62-G62</f>
        <v>-1.9017</v>
      </c>
      <c r="I62" s="202">
        <f> C62/G62</f>
        <v>0.759278481</v>
      </c>
      <c r="J62" s="156"/>
    </row>
    <row r="63">
      <c r="A63" s="184" t="str">
        <f>'Alle Produkte - Gesamtsortiment'!A91</f>
        <v>H50</v>
      </c>
      <c r="B63" s="112" t="str">
        <f>'Alle Produkte - Gesamtsortiment'!C91</f>
        <v>Tagliatelle</v>
      </c>
      <c r="C63" s="162">
        <f>'Alle Produkte - Gesamtsortiment'!U91</f>
        <v>5.412</v>
      </c>
      <c r="D63" s="200">
        <v>3.2</v>
      </c>
      <c r="E63" s="201">
        <f>C63-D63</f>
        <v>2.212</v>
      </c>
      <c r="F63" s="202">
        <f>C63/D63</f>
        <v>1.69125</v>
      </c>
      <c r="G63" s="200"/>
      <c r="H63" s="200"/>
      <c r="I63" s="202"/>
      <c r="J63" s="156"/>
    </row>
    <row r="64">
      <c r="A64" s="184" t="str">
        <f>'Alle Produkte - Gesamtsortiment'!A92</f>
        <v>H51</v>
      </c>
      <c r="B64" s="112" t="str">
        <f>'Alle Produkte - Gesamtsortiment'!C92</f>
        <v>Tagliatelle piccante</v>
      </c>
      <c r="C64" s="162">
        <f>'Alle Produkte - Gesamtsortiment'!U92</f>
        <v>6.979225</v>
      </c>
      <c r="D64" s="200"/>
      <c r="E64" s="152"/>
      <c r="F64" s="202"/>
      <c r="G64" s="200"/>
      <c r="H64" s="200"/>
      <c r="I64" s="202"/>
      <c r="J64" s="156"/>
    </row>
    <row r="65">
      <c r="A65" s="184" t="str">
        <f>'Alle Produkte - Gesamtsortiment'!A93</f>
        <v>H52</v>
      </c>
      <c r="B65" s="112" t="str">
        <f>'Alle Produkte - Gesamtsortiment'!C93</f>
        <v>Tagliatelle nero di seppia</v>
      </c>
      <c r="C65" s="162">
        <f>'Alle Produkte - Gesamtsortiment'!U93</f>
        <v>6.979225</v>
      </c>
      <c r="D65" s="200"/>
      <c r="E65" s="152"/>
      <c r="F65" s="202"/>
      <c r="G65" s="200"/>
      <c r="H65" s="200"/>
      <c r="I65" s="202"/>
      <c r="J65" s="156"/>
    </row>
    <row r="66">
      <c r="A66" s="184" t="str">
        <f>'Alle Produkte - Gesamtsortiment'!A94</f>
        <v>H53</v>
      </c>
      <c r="B66" s="112" t="str">
        <f>'Alle Produkte - Gesamtsortiment'!C94</f>
        <v>Rigatoni</v>
      </c>
      <c r="C66" s="162">
        <f>'Alle Produkte - Gesamtsortiment'!U94</f>
        <v>5.11434</v>
      </c>
      <c r="D66" s="200"/>
      <c r="E66" s="152"/>
      <c r="F66" s="202"/>
      <c r="G66" s="200"/>
      <c r="H66" s="200"/>
      <c r="I66" s="202"/>
      <c r="J66" s="156"/>
    </row>
    <row r="67">
      <c r="A67" s="184" t="str">
        <f>'Alle Produkte - Gesamtsortiment'!A95</f>
        <v>J10</v>
      </c>
      <c r="B67" s="112" t="str">
        <f>'Alle Produkte - Gesamtsortiment'!C95</f>
        <v>Kichererbsen trocken</v>
      </c>
      <c r="C67" s="162">
        <f>'Alle Produkte - Gesamtsortiment'!U95</f>
        <v>4.1041</v>
      </c>
      <c r="D67" s="200">
        <v>2.95</v>
      </c>
      <c r="E67" s="201">
        <f t="shared" ref="E67:E70" si="10">C67-D67</f>
        <v>1.1541</v>
      </c>
      <c r="F67" s="202">
        <f t="shared" ref="F67:F70" si="11">C67/D67</f>
        <v>1.391220339</v>
      </c>
      <c r="G67" s="200">
        <v>5.6</v>
      </c>
      <c r="H67" s="203">
        <f t="shared" ref="H67:H70" si="12">C67-G67</f>
        <v>-1.4959</v>
      </c>
      <c r="I67" s="202">
        <f t="shared" ref="I67:I70" si="13"> C67/G67</f>
        <v>0.732875</v>
      </c>
      <c r="J67" s="156"/>
    </row>
    <row r="68">
      <c r="A68" s="184" t="str">
        <f>'Alle Produkte - Gesamtsortiment'!A96</f>
        <v>J20</v>
      </c>
      <c r="B68" s="112" t="str">
        <f>'Alle Produkte - Gesamtsortiment'!C96</f>
        <v>Langkorn Reis</v>
      </c>
      <c r="C68" s="162">
        <f>'Alle Produkte - Gesamtsortiment'!U96</f>
        <v>5.265425</v>
      </c>
      <c r="D68" s="200">
        <v>3.95</v>
      </c>
      <c r="E68" s="201">
        <f t="shared" si="10"/>
        <v>1.315425</v>
      </c>
      <c r="F68" s="202">
        <f t="shared" si="11"/>
        <v>1.333018987</v>
      </c>
      <c r="G68" s="200">
        <v>7.3</v>
      </c>
      <c r="H68" s="203">
        <f t="shared" si="12"/>
        <v>-2.034575</v>
      </c>
      <c r="I68" s="202">
        <f t="shared" si="13"/>
        <v>0.7212910959</v>
      </c>
      <c r="J68" s="156"/>
    </row>
    <row r="69">
      <c r="A69" s="184" t="str">
        <f>'Alle Produkte - Gesamtsortiment'!A97</f>
        <v>J21</v>
      </c>
      <c r="B69" s="112" t="str">
        <f>'Alle Produkte - Gesamtsortiment'!C97</f>
        <v>Risotto Carnaroli</v>
      </c>
      <c r="C69" s="162">
        <f>'Alle Produkte - Gesamtsortiment'!U97</f>
        <v>6.0065</v>
      </c>
      <c r="D69" s="200">
        <v>5.5</v>
      </c>
      <c r="E69" s="201">
        <f t="shared" si="10"/>
        <v>0.5065</v>
      </c>
      <c r="F69" s="202">
        <f t="shared" si="11"/>
        <v>1.092090909</v>
      </c>
      <c r="G69" s="200">
        <v>7.9</v>
      </c>
      <c r="H69" s="203">
        <f t="shared" si="12"/>
        <v>-1.8935</v>
      </c>
      <c r="I69" s="202">
        <f t="shared" si="13"/>
        <v>0.7603164557</v>
      </c>
      <c r="J69" s="156"/>
    </row>
    <row r="70">
      <c r="A70" s="184" t="str">
        <f>'Alle Produkte - Gesamtsortiment'!A98</f>
        <v>J22</v>
      </c>
      <c r="B70" s="112" t="str">
        <f>'Alle Produkte - Gesamtsortiment'!C98</f>
        <v>Bio Risotto Carnaroli</v>
      </c>
      <c r="C70" s="162">
        <f>'Alle Produkte - Gesamtsortiment'!U98</f>
        <v>5.874275</v>
      </c>
      <c r="D70" s="200">
        <v>5.95</v>
      </c>
      <c r="E70" s="201">
        <f t="shared" si="10"/>
        <v>-0.075725</v>
      </c>
      <c r="F70" s="202">
        <f t="shared" si="11"/>
        <v>0.9872731092</v>
      </c>
      <c r="G70" s="200">
        <v>7.8</v>
      </c>
      <c r="H70" s="203">
        <f t="shared" si="12"/>
        <v>-1.925725</v>
      </c>
      <c r="I70" s="202">
        <f t="shared" si="13"/>
        <v>0.7531121795</v>
      </c>
      <c r="J70" s="156"/>
    </row>
    <row r="71">
      <c r="A71" s="161" t="str">
        <f>'Alle Produkte - Gesamtsortiment'!A99</f>
        <v>J30</v>
      </c>
      <c r="B71" s="112" t="str">
        <f>'Alle Produkte - Gesamtsortiment'!C99</f>
        <v>Vollkornreis Casina Belvedere</v>
      </c>
      <c r="C71" s="162">
        <f>'Alle Produkte - Gesamtsortiment'!U99</f>
        <v>5.2316</v>
      </c>
      <c r="D71" s="199"/>
      <c r="E71" s="152"/>
      <c r="F71" s="202"/>
      <c r="G71" s="199"/>
      <c r="H71" s="200"/>
      <c r="I71" s="202"/>
      <c r="J71" s="156"/>
    </row>
    <row r="72">
      <c r="A72" s="184" t="str">
        <f>'Alle Produkte - Gesamtsortiment'!A100</f>
        <v>J31</v>
      </c>
      <c r="B72" s="112" t="str">
        <f>'Alle Produkte - Gesamtsortiment'!C100</f>
        <v>Basmati Reis</v>
      </c>
      <c r="C72" s="162">
        <f>'Alle Produkte - Gesamtsortiment'!U100</f>
        <v>5.626225</v>
      </c>
      <c r="D72" s="200">
        <v>5.95</v>
      </c>
      <c r="E72" s="201">
        <f t="shared" ref="E72:E104" si="14">C72-D72</f>
        <v>-0.323775</v>
      </c>
      <c r="F72" s="202">
        <f t="shared" ref="F72:F104" si="15">C72/D72</f>
        <v>0.9455840336</v>
      </c>
      <c r="G72" s="200">
        <v>7.8</v>
      </c>
      <c r="H72" s="203">
        <f t="shared" ref="H72:H79" si="16">C72-G72</f>
        <v>-2.173775</v>
      </c>
      <c r="I72" s="202">
        <f t="shared" ref="I72:I79" si="17"> C72/G72</f>
        <v>0.7213108974</v>
      </c>
      <c r="J72" s="156"/>
    </row>
    <row r="73">
      <c r="A73" s="184" t="str">
        <f>'Alle Produkte - Gesamtsortiment'!A101</f>
        <v>J40</v>
      </c>
      <c r="B73" s="112" t="str">
        <f>'Alle Produkte - Gesamtsortiment'!C101</f>
        <v>Grüne Linsen</v>
      </c>
      <c r="C73" s="162">
        <f>'Alle Produkte - Gesamtsortiment'!U101</f>
        <v>2.672175</v>
      </c>
      <c r="D73" s="200">
        <v>2.95</v>
      </c>
      <c r="E73" s="201">
        <f t="shared" si="14"/>
        <v>-0.277825</v>
      </c>
      <c r="F73" s="202">
        <f t="shared" si="15"/>
        <v>0.9058220339</v>
      </c>
      <c r="G73" s="200">
        <v>3.7</v>
      </c>
      <c r="H73" s="203">
        <f t="shared" si="16"/>
        <v>-1.027825</v>
      </c>
      <c r="I73" s="202">
        <f t="shared" si="17"/>
        <v>0.7222094595</v>
      </c>
      <c r="J73" s="156"/>
    </row>
    <row r="74">
      <c r="A74" s="184" t="str">
        <f>'Alle Produkte - Gesamtsortiment'!A102</f>
        <v>J41</v>
      </c>
      <c r="B74" s="112" t="str">
        <f>'Alle Produkte - Gesamtsortiment'!C102</f>
        <v>Linsen braun</v>
      </c>
      <c r="C74" s="162">
        <f>'Alle Produkte - Gesamtsortiment'!U102</f>
        <v>2.672175</v>
      </c>
      <c r="D74" s="200">
        <v>2.95</v>
      </c>
      <c r="E74" s="201">
        <f t="shared" si="14"/>
        <v>-0.277825</v>
      </c>
      <c r="F74" s="202">
        <f t="shared" si="15"/>
        <v>0.9058220339</v>
      </c>
      <c r="G74" s="200">
        <v>3.7</v>
      </c>
      <c r="H74" s="203">
        <f t="shared" si="16"/>
        <v>-1.027825</v>
      </c>
      <c r="I74" s="202">
        <f t="shared" si="17"/>
        <v>0.7222094595</v>
      </c>
      <c r="J74" s="156"/>
    </row>
    <row r="75">
      <c r="A75" s="184" t="str">
        <f>'Alle Produkte - Gesamtsortiment'!A103</f>
        <v>J42</v>
      </c>
      <c r="B75" s="112" t="str">
        <f>'Alle Produkte - Gesamtsortiment'!C103</f>
        <v>Rote Linsen</v>
      </c>
      <c r="C75" s="162">
        <f>'Alle Produkte - Gesamtsortiment'!U103</f>
        <v>3.63055</v>
      </c>
      <c r="D75" s="200">
        <v>2.95</v>
      </c>
      <c r="E75" s="201">
        <f t="shared" si="14"/>
        <v>0.68055</v>
      </c>
      <c r="F75" s="202">
        <f t="shared" si="15"/>
        <v>1.230694915</v>
      </c>
      <c r="G75" s="200">
        <v>4.9</v>
      </c>
      <c r="H75" s="203">
        <f t="shared" si="16"/>
        <v>-1.26945</v>
      </c>
      <c r="I75" s="202">
        <f t="shared" si="17"/>
        <v>0.7409285714</v>
      </c>
      <c r="J75" s="156"/>
    </row>
    <row r="76">
      <c r="A76" s="184" t="str">
        <f>'Alle Produkte - Gesamtsortiment'!A104</f>
        <v>K10</v>
      </c>
      <c r="B76" s="112" t="str">
        <f>'Alle Produkte - Gesamtsortiment'!C104</f>
        <v>Atlantik Meersalz fein</v>
      </c>
      <c r="C76" s="162">
        <f>'Alle Produkte - Gesamtsortiment'!U104</f>
        <v>1.905475</v>
      </c>
      <c r="D76" s="200">
        <v>3.1</v>
      </c>
      <c r="E76" s="201">
        <f t="shared" si="14"/>
        <v>-1.194525</v>
      </c>
      <c r="F76" s="202">
        <f t="shared" si="15"/>
        <v>0.6146693548</v>
      </c>
      <c r="G76" s="200">
        <v>2.8</v>
      </c>
      <c r="H76" s="203">
        <f t="shared" si="16"/>
        <v>-0.894525</v>
      </c>
      <c r="I76" s="202">
        <f t="shared" si="17"/>
        <v>0.6805267857</v>
      </c>
      <c r="J76" s="156"/>
    </row>
    <row r="77">
      <c r="A77" s="184" t="str">
        <f>'Alle Produkte - Gesamtsortiment'!A105</f>
        <v>K11</v>
      </c>
      <c r="B77" s="112" t="str">
        <f>'Alle Produkte - Gesamtsortiment'!C105</f>
        <v>Safran gemahlen</v>
      </c>
      <c r="C77" s="162">
        <f>'Alle Produkte - Gesamtsortiment'!U105</f>
        <v>7.046875</v>
      </c>
      <c r="D77" s="200">
        <v>6.85</v>
      </c>
      <c r="E77" s="201">
        <f t="shared" si="14"/>
        <v>0.196875</v>
      </c>
      <c r="F77" s="202">
        <f t="shared" si="15"/>
        <v>1.028740876</v>
      </c>
      <c r="G77" s="200">
        <v>10.5</v>
      </c>
      <c r="H77" s="203">
        <f t="shared" si="16"/>
        <v>-3.453125</v>
      </c>
      <c r="I77" s="202">
        <f t="shared" si="17"/>
        <v>0.6711309524</v>
      </c>
      <c r="J77" s="156"/>
    </row>
    <row r="78">
      <c r="A78" s="184" t="str">
        <f>'Alle Produkte - Gesamtsortiment'!A106</f>
        <v>K12</v>
      </c>
      <c r="B78" s="112" t="str">
        <f>'Alle Produkte - Gesamtsortiment'!C106</f>
        <v>Sesammus Tahin</v>
      </c>
      <c r="C78" s="162">
        <f>'Alle Produkte - Gesamtsortiment'!U106</f>
        <v>7.791025</v>
      </c>
      <c r="D78" s="200">
        <v>6.85</v>
      </c>
      <c r="E78" s="201">
        <f t="shared" si="14"/>
        <v>0.941025</v>
      </c>
      <c r="F78" s="202">
        <f t="shared" si="15"/>
        <v>1.137375912</v>
      </c>
      <c r="G78" s="200">
        <v>10.5</v>
      </c>
      <c r="H78" s="203">
        <f t="shared" si="16"/>
        <v>-2.708975</v>
      </c>
      <c r="I78" s="202">
        <f t="shared" si="17"/>
        <v>0.742002381</v>
      </c>
      <c r="J78" s="156"/>
    </row>
    <row r="79">
      <c r="A79" s="184" t="str">
        <f>'Alle Produkte - Gesamtsortiment'!A107</f>
        <v>K13</v>
      </c>
      <c r="B79" s="112" t="str">
        <f>'Alle Produkte - Gesamtsortiment'!C107</f>
        <v>Getrocknete Steinpilze</v>
      </c>
      <c r="C79" s="162">
        <f>'Alle Produkte - Gesamtsortiment'!U107</f>
        <v>3.72075</v>
      </c>
      <c r="D79" s="200"/>
      <c r="E79" s="201">
        <f t="shared" si="14"/>
        <v>3.72075</v>
      </c>
      <c r="F79" s="202" t="str">
        <f t="shared" si="15"/>
        <v>#DIV/0!</v>
      </c>
      <c r="G79" s="200"/>
      <c r="H79" s="203">
        <f t="shared" si="16"/>
        <v>3.72075</v>
      </c>
      <c r="I79" s="202" t="str">
        <f t="shared" si="17"/>
        <v>#DIV/0!</v>
      </c>
      <c r="J79" s="156"/>
    </row>
    <row r="80">
      <c r="A80" s="184" t="str">
        <f>'Alle Produkte - Gesamtsortiment'!A109</f>
        <v>K20</v>
      </c>
      <c r="B80" s="112" t="str">
        <f>'Alle Produkte - Gesamtsortiment'!C109</f>
        <v>Oregano</v>
      </c>
      <c r="C80" s="162">
        <f>'Alle Produkte - Gesamtsortiment'!U109</f>
        <v>2.514325</v>
      </c>
      <c r="D80" s="200">
        <v>0.95</v>
      </c>
      <c r="E80" s="201">
        <f t="shared" si="14"/>
        <v>1.564325</v>
      </c>
      <c r="F80" s="202">
        <f t="shared" si="15"/>
        <v>2.646657895</v>
      </c>
      <c r="G80" s="200"/>
      <c r="H80" s="200"/>
      <c r="I80" s="202"/>
      <c r="J80" s="156"/>
    </row>
    <row r="81">
      <c r="A81" s="184" t="str">
        <f>'Alle Produkte - Gesamtsortiment'!A110</f>
        <v>K21</v>
      </c>
      <c r="B81" s="112" t="str">
        <f>'Alle Produkte - Gesamtsortiment'!C110</f>
        <v>Basilikum</v>
      </c>
      <c r="C81" s="162">
        <f>'Alle Produkte - Gesamtsortiment'!U110</f>
        <v>3.63055</v>
      </c>
      <c r="D81" s="200">
        <v>0.9</v>
      </c>
      <c r="E81" s="201">
        <f t="shared" si="14"/>
        <v>2.73055</v>
      </c>
      <c r="F81" s="202">
        <f t="shared" si="15"/>
        <v>4.033944444</v>
      </c>
      <c r="G81" s="200"/>
      <c r="H81" s="200"/>
      <c r="I81" s="202"/>
      <c r="J81" s="156"/>
    </row>
    <row r="82">
      <c r="A82" s="184" t="str">
        <f>'Alle Produkte - Gesamtsortiment'!A111</f>
        <v>K22</v>
      </c>
      <c r="B82" s="112" t="str">
        <f>'Alle Produkte - Gesamtsortiment'!C111</f>
        <v>Cassia Zimt</v>
      </c>
      <c r="C82" s="162">
        <f>'Alle Produkte - Gesamtsortiment'!U111</f>
        <v>3.63055</v>
      </c>
      <c r="D82" s="200">
        <v>3.0</v>
      </c>
      <c r="E82" s="201">
        <f t="shared" si="14"/>
        <v>0.63055</v>
      </c>
      <c r="F82" s="202">
        <f t="shared" si="15"/>
        <v>1.210183333</v>
      </c>
      <c r="G82" s="200"/>
      <c r="H82" s="200"/>
      <c r="I82" s="202"/>
      <c r="J82" s="156"/>
    </row>
    <row r="83">
      <c r="A83" s="184" t="str">
        <f>'Alle Produkte - Gesamtsortiment'!A112</f>
        <v>K23</v>
      </c>
      <c r="B83" s="112" t="str">
        <f>'Alle Produkte - Gesamtsortiment'!C112</f>
        <v>Paprika edelsüss</v>
      </c>
      <c r="C83" s="162">
        <f>'Alle Produkte - Gesamtsortiment'!U112</f>
        <v>3.63055</v>
      </c>
      <c r="D83" s="200">
        <v>2.4</v>
      </c>
      <c r="E83" s="201">
        <f t="shared" si="14"/>
        <v>1.23055</v>
      </c>
      <c r="F83" s="202">
        <f t="shared" si="15"/>
        <v>1.512729167</v>
      </c>
      <c r="G83" s="200"/>
      <c r="H83" s="200"/>
      <c r="I83" s="202"/>
      <c r="J83" s="156"/>
    </row>
    <row r="84">
      <c r="A84" s="184" t="str">
        <f>'Alle Produkte - Gesamtsortiment'!A113</f>
        <v>K24</v>
      </c>
      <c r="B84" s="112" t="str">
        <f>'Alle Produkte - Gesamtsortiment'!C113</f>
        <v>Rosmarin</v>
      </c>
      <c r="C84" s="162">
        <f>'Alle Produkte - Gesamtsortiment'!U113</f>
        <v>3.63055</v>
      </c>
      <c r="D84" s="200">
        <v>2.5</v>
      </c>
      <c r="E84" s="201">
        <f t="shared" si="14"/>
        <v>1.13055</v>
      </c>
      <c r="F84" s="202">
        <f t="shared" si="15"/>
        <v>1.45222</v>
      </c>
      <c r="G84" s="200"/>
      <c r="H84" s="200"/>
      <c r="I84" s="202"/>
      <c r="J84" s="156"/>
    </row>
    <row r="85">
      <c r="A85" s="161" t="str">
        <f>'Alle Produkte - Gesamtsortiment'!A114</f>
        <v>K25</v>
      </c>
      <c r="B85" s="112" t="str">
        <f>'Alle Produkte - Gesamtsortiment'!C114</f>
        <v>Lorbeerblätter</v>
      </c>
      <c r="C85" s="162">
        <f>'Alle Produkte - Gesamtsortiment'!U114</f>
        <v>3.63055</v>
      </c>
      <c r="D85" s="200">
        <v>0.9</v>
      </c>
      <c r="E85" s="201">
        <f t="shared" si="14"/>
        <v>2.73055</v>
      </c>
      <c r="F85" s="202">
        <f t="shared" si="15"/>
        <v>4.033944444</v>
      </c>
      <c r="G85" s="200"/>
      <c r="H85" s="200"/>
      <c r="I85" s="202"/>
      <c r="J85" s="156"/>
    </row>
    <row r="86">
      <c r="A86" s="184" t="str">
        <f>'Alle Produkte - Gesamtsortiment'!A115</f>
        <v>K26</v>
      </c>
      <c r="B86" s="112" t="str">
        <f>'Alle Produkte - Gesamtsortiment'!C115</f>
        <v>Schwarzer Pfeffer ganz</v>
      </c>
      <c r="C86" s="162">
        <f>'Alle Produkte - Gesamtsortiment'!U115</f>
        <v>3.078075</v>
      </c>
      <c r="D86" s="200">
        <v>1.45</v>
      </c>
      <c r="E86" s="201">
        <f t="shared" si="14"/>
        <v>1.628075</v>
      </c>
      <c r="F86" s="202">
        <f t="shared" si="15"/>
        <v>2.122810345</v>
      </c>
      <c r="G86" s="200"/>
      <c r="H86" s="200"/>
      <c r="I86" s="202"/>
      <c r="J86" s="156"/>
    </row>
    <row r="87">
      <c r="A87" s="184" t="str">
        <f>'Alle Produkte - Gesamtsortiment'!A116</f>
        <v>K27</v>
      </c>
      <c r="B87" s="112" t="str">
        <f>'Alle Produkte - Gesamtsortiment'!C116</f>
        <v>Schwarzer Pfeffer gemahlen</v>
      </c>
      <c r="C87" s="162">
        <f>'Alle Produkte - Gesamtsortiment'!U116</f>
        <v>3.63055</v>
      </c>
      <c r="D87" s="200">
        <v>1.65</v>
      </c>
      <c r="E87" s="201">
        <f t="shared" si="14"/>
        <v>1.98055</v>
      </c>
      <c r="F87" s="202">
        <f t="shared" si="15"/>
        <v>2.200333333</v>
      </c>
      <c r="G87" s="200"/>
      <c r="H87" s="200"/>
      <c r="I87" s="202"/>
      <c r="J87" s="156"/>
    </row>
    <row r="88">
      <c r="A88" s="184" t="str">
        <f>'Alle Produkte - Gesamtsortiment'!A117</f>
        <v>K28</v>
      </c>
      <c r="B88" s="112" t="str">
        <f>'Alle Produkte - Gesamtsortiment'!C117</f>
        <v>Kräuter der Provence</v>
      </c>
      <c r="C88" s="162">
        <f>'Alle Produkte - Gesamtsortiment'!U117</f>
        <v>3.7433</v>
      </c>
      <c r="D88" s="200">
        <v>4.4</v>
      </c>
      <c r="E88" s="201">
        <f t="shared" si="14"/>
        <v>-0.6567</v>
      </c>
      <c r="F88" s="202">
        <f t="shared" si="15"/>
        <v>0.85075</v>
      </c>
      <c r="G88" s="200"/>
      <c r="H88" s="200"/>
      <c r="I88" s="202"/>
      <c r="J88" s="156"/>
    </row>
    <row r="89">
      <c r="A89" s="184" t="str">
        <f>'Alle Produkte - Gesamtsortiment'!A118</f>
        <v>K29</v>
      </c>
      <c r="B89" s="112" t="str">
        <f>'Alle Produkte - Gesamtsortiment'!C118</f>
        <v>Curry mild Streudose</v>
      </c>
      <c r="C89" s="162">
        <f>'Alle Produkte - Gesamtsortiment'!U118</f>
        <v>4.39725</v>
      </c>
      <c r="D89" s="200">
        <v>1.35</v>
      </c>
      <c r="E89" s="201">
        <f t="shared" si="14"/>
        <v>3.04725</v>
      </c>
      <c r="F89" s="202">
        <f t="shared" si="15"/>
        <v>3.257222222</v>
      </c>
      <c r="G89" s="200">
        <v>4.55</v>
      </c>
      <c r="H89" s="203">
        <f t="shared" ref="H89:H95" si="18">C89-G89</f>
        <v>-0.15275</v>
      </c>
      <c r="I89" s="202">
        <f t="shared" ref="I89:I95" si="19"> C89/G89</f>
        <v>0.9664285714</v>
      </c>
      <c r="J89" s="156"/>
    </row>
    <row r="90">
      <c r="A90" s="184" t="str">
        <f>'Alle Produkte - Gesamtsortiment'!A119</f>
        <v>K30</v>
      </c>
      <c r="B90" s="112" t="str">
        <f>'Alle Produkte - Gesamtsortiment'!C119</f>
        <v>Herbamare</v>
      </c>
      <c r="C90" s="162">
        <f>'Alle Produkte - Gesamtsortiment'!U119</f>
        <v>3.608</v>
      </c>
      <c r="D90" s="200">
        <v>4.2</v>
      </c>
      <c r="E90" s="201">
        <f t="shared" si="14"/>
        <v>-0.592</v>
      </c>
      <c r="F90" s="202">
        <f t="shared" si="15"/>
        <v>0.859047619</v>
      </c>
      <c r="G90" s="200">
        <v>4.5</v>
      </c>
      <c r="H90" s="203">
        <f t="shared" si="18"/>
        <v>-0.892</v>
      </c>
      <c r="I90" s="202">
        <f t="shared" si="19"/>
        <v>0.8017777778</v>
      </c>
      <c r="J90" s="156"/>
    </row>
    <row r="91">
      <c r="A91" s="184" t="str">
        <f>'Alle Produkte - Gesamtsortiment'!A120</f>
        <v>K31</v>
      </c>
      <c r="B91" s="112" t="str">
        <f>'Alle Produkte - Gesamtsortiment'!C120</f>
        <v>Gemüse Bouillon Paste</v>
      </c>
      <c r="C91" s="162">
        <f>'Alle Produkte - Gesamtsortiment'!U120</f>
        <v>11.61325</v>
      </c>
      <c r="D91" s="200">
        <v>12.5</v>
      </c>
      <c r="E91" s="201">
        <f t="shared" si="14"/>
        <v>-0.88675</v>
      </c>
      <c r="F91" s="202">
        <f t="shared" si="15"/>
        <v>0.92906</v>
      </c>
      <c r="G91" s="200">
        <v>12.5</v>
      </c>
      <c r="H91" s="203">
        <f t="shared" si="18"/>
        <v>-0.88675</v>
      </c>
      <c r="I91" s="202">
        <f t="shared" si="19"/>
        <v>0.92906</v>
      </c>
      <c r="J91" s="156"/>
    </row>
    <row r="92">
      <c r="A92" s="184" t="str">
        <f>'Alle Produkte - Gesamtsortiment'!A121</f>
        <v>K40</v>
      </c>
      <c r="B92" s="112" t="str">
        <f>'Alle Produkte - Gesamtsortiment'!C121</f>
        <v>Sonnenblumenöl</v>
      </c>
      <c r="C92" s="162">
        <f>'Alle Produkte - Gesamtsortiment'!U121</f>
        <v>9.031275</v>
      </c>
      <c r="D92" s="200">
        <v>5.9</v>
      </c>
      <c r="E92" s="201">
        <f t="shared" si="14"/>
        <v>3.131275</v>
      </c>
      <c r="F92" s="202">
        <f t="shared" si="15"/>
        <v>1.530724576</v>
      </c>
      <c r="G92" s="200">
        <v>10.9</v>
      </c>
      <c r="H92" s="203">
        <f t="shared" si="18"/>
        <v>-1.868725</v>
      </c>
      <c r="I92" s="202">
        <f t="shared" si="19"/>
        <v>0.8285573394</v>
      </c>
      <c r="J92" s="156"/>
    </row>
    <row r="93">
      <c r="A93" s="184" t="str">
        <f>'Alle Produkte - Gesamtsortiment'!A122</f>
        <v>K41</v>
      </c>
      <c r="B93" s="112" t="str">
        <f>'Alle Produkte - Gesamtsortiment'!C122</f>
        <v>Olivenöl Extra Vergine</v>
      </c>
      <c r="C93" s="162">
        <f>'Alle Produkte - Gesamtsortiment'!U122</f>
        <v>16.8223</v>
      </c>
      <c r="D93" s="200">
        <v>14.95</v>
      </c>
      <c r="E93" s="201">
        <f t="shared" si="14"/>
        <v>1.8723</v>
      </c>
      <c r="F93" s="202">
        <f t="shared" si="15"/>
        <v>1.125237458</v>
      </c>
      <c r="G93" s="200">
        <v>22.5</v>
      </c>
      <c r="H93" s="203">
        <f t="shared" si="18"/>
        <v>-5.6777</v>
      </c>
      <c r="I93" s="202">
        <f t="shared" si="19"/>
        <v>0.7476577778</v>
      </c>
      <c r="J93" s="156"/>
    </row>
    <row r="94">
      <c r="A94" s="184" t="str">
        <f>'Alle Produkte - Gesamtsortiment'!A123</f>
        <v>K42</v>
      </c>
      <c r="B94" s="112" t="str">
        <f>'Alle Produkte - Gesamtsortiment'!C123</f>
        <v>Mayonnaise</v>
      </c>
      <c r="C94" s="162">
        <f>'Alle Produkte - Gesamtsortiment'!U123</f>
        <v>2.72855</v>
      </c>
      <c r="D94" s="200">
        <v>2.25</v>
      </c>
      <c r="E94" s="201">
        <f t="shared" si="14"/>
        <v>0.47855</v>
      </c>
      <c r="F94" s="202">
        <f t="shared" si="15"/>
        <v>1.212688889</v>
      </c>
      <c r="G94" s="200">
        <v>3.25</v>
      </c>
      <c r="H94" s="203">
        <f t="shared" si="18"/>
        <v>-0.52145</v>
      </c>
      <c r="I94" s="202">
        <f t="shared" si="19"/>
        <v>0.8395538462</v>
      </c>
      <c r="J94" s="156"/>
    </row>
    <row r="95">
      <c r="A95" s="184" t="str">
        <f>'Alle Produkte - Gesamtsortiment'!A124</f>
        <v>K43</v>
      </c>
      <c r="B95" s="112" t="str">
        <f>'Alle Produkte - Gesamtsortiment'!C124</f>
        <v>Senf mild</v>
      </c>
      <c r="C95" s="162">
        <f>'Alle Produkte - Gesamtsortiment'!U124</f>
        <v>2.987875</v>
      </c>
      <c r="D95" s="200">
        <v>1.5</v>
      </c>
      <c r="E95" s="201">
        <f t="shared" si="14"/>
        <v>1.487875</v>
      </c>
      <c r="F95" s="202">
        <f t="shared" si="15"/>
        <v>1.991916667</v>
      </c>
      <c r="G95" s="200">
        <v>3.8</v>
      </c>
      <c r="H95" s="203">
        <f t="shared" si="18"/>
        <v>-0.812125</v>
      </c>
      <c r="I95" s="202">
        <f t="shared" si="19"/>
        <v>0.7862828947</v>
      </c>
      <c r="J95" s="156"/>
    </row>
    <row r="96">
      <c r="A96" s="184" t="str">
        <f>'Alle Produkte - Gesamtsortiment'!A125</f>
        <v>K44</v>
      </c>
      <c r="B96" s="112" t="str">
        <f>'Alle Produkte - Gesamtsortiment'!C125</f>
        <v>Senf körnig</v>
      </c>
      <c r="C96" s="162">
        <f>'Alle Produkte - Gesamtsortiment'!U125</f>
        <v>2.153525</v>
      </c>
      <c r="D96" s="200">
        <v>4.95</v>
      </c>
      <c r="E96" s="201">
        <f t="shared" si="14"/>
        <v>-2.796475</v>
      </c>
      <c r="F96" s="202">
        <f t="shared" si="15"/>
        <v>0.4350555556</v>
      </c>
      <c r="G96" s="200"/>
      <c r="H96" s="200"/>
      <c r="I96" s="202"/>
      <c r="J96" s="156"/>
    </row>
    <row r="97">
      <c r="A97" s="184" t="str">
        <f>'Alle Produkte - Gesamtsortiment'!A126</f>
        <v>K45</v>
      </c>
      <c r="B97" s="112" t="str">
        <f>'Alle Produkte - Gesamtsortiment'!C126</f>
        <v>Tomatenmark</v>
      </c>
      <c r="C97" s="162">
        <f>'Alle Produkte - Gesamtsortiment'!U126</f>
        <v>1.82655</v>
      </c>
      <c r="D97" s="200">
        <v>1.7</v>
      </c>
      <c r="E97" s="201">
        <f t="shared" si="14"/>
        <v>0.12655</v>
      </c>
      <c r="F97" s="202">
        <f t="shared" si="15"/>
        <v>1.074441176</v>
      </c>
      <c r="G97" s="200"/>
      <c r="H97" s="200"/>
      <c r="I97" s="202"/>
      <c r="J97" s="156"/>
    </row>
    <row r="98">
      <c r="A98" s="184" t="str">
        <f>'Alle Produkte - Gesamtsortiment'!A127</f>
        <v>K46</v>
      </c>
      <c r="B98" s="112" t="str">
        <f>'Alle Produkte - Gesamtsortiment'!C127</f>
        <v>Ketchup</v>
      </c>
      <c r="C98" s="162">
        <f>'Alle Produkte - Gesamtsortiment'!U127</f>
        <v>3.26975</v>
      </c>
      <c r="D98" s="200">
        <v>2.6</v>
      </c>
      <c r="E98" s="201">
        <f t="shared" si="14"/>
        <v>0.66975</v>
      </c>
      <c r="F98" s="202">
        <f t="shared" si="15"/>
        <v>1.257596154</v>
      </c>
      <c r="G98" s="200"/>
      <c r="H98" s="200"/>
      <c r="I98" s="202"/>
      <c r="J98" s="156"/>
    </row>
    <row r="99">
      <c r="A99" s="161" t="str">
        <f>'Alle Produkte - Gesamtsortiment'!A128</f>
        <v>K47</v>
      </c>
      <c r="B99" s="112" t="str">
        <f>'Alle Produkte - Gesamtsortiment'!C128</f>
        <v>Kokosmilch extra</v>
      </c>
      <c r="C99" s="162">
        <f>'Alle Produkte - Gesamtsortiment'!U128</f>
        <v>3.3374</v>
      </c>
      <c r="D99" s="200">
        <v>3.95</v>
      </c>
      <c r="E99" s="201">
        <f t="shared" si="14"/>
        <v>-0.6126</v>
      </c>
      <c r="F99" s="202">
        <f t="shared" si="15"/>
        <v>0.8449113924</v>
      </c>
      <c r="G99" s="200"/>
      <c r="H99" s="203">
        <f t="shared" ref="H99:H102" si="20">C99-G99</f>
        <v>3.3374</v>
      </c>
      <c r="I99" s="202" t="str">
        <f t="shared" ref="I99:I102" si="21"> C99/G99</f>
        <v>#DIV/0!</v>
      </c>
      <c r="J99" s="156"/>
    </row>
    <row r="100">
      <c r="A100" s="184" t="str">
        <f>'Alle Produkte - Gesamtsortiment'!A129</f>
        <v>K48</v>
      </c>
      <c r="B100" s="112" t="str">
        <f>'Alle Produkte - Gesamtsortiment'!C129</f>
        <v>Kokosöl nativ</v>
      </c>
      <c r="C100" s="162">
        <f>'Alle Produkte - Gesamtsortiment'!U129</f>
        <v>8.50135</v>
      </c>
      <c r="D100" s="200">
        <v>3.95</v>
      </c>
      <c r="E100" s="201">
        <f t="shared" si="14"/>
        <v>4.55135</v>
      </c>
      <c r="F100" s="202">
        <f t="shared" si="15"/>
        <v>2.152240506</v>
      </c>
      <c r="G100" s="200"/>
      <c r="H100" s="203">
        <f t="shared" si="20"/>
        <v>8.50135</v>
      </c>
      <c r="I100" s="202" t="str">
        <f t="shared" si="21"/>
        <v>#DIV/0!</v>
      </c>
      <c r="J100" s="156"/>
    </row>
    <row r="101">
      <c r="A101" s="184" t="str">
        <f>'Alle Produkte - Gesamtsortiment'!A131</f>
        <v>K50</v>
      </c>
      <c r="B101" s="112" t="str">
        <f>'Alle Produkte - Gesamtsortiment'!C131</f>
        <v>Balsamico bianco Condimento</v>
      </c>
      <c r="C101" s="162">
        <f>'Alle Produkte - Gesamtsortiment'!U131</f>
        <v>8.309675</v>
      </c>
      <c r="D101" s="200">
        <v>6.3</v>
      </c>
      <c r="E101" s="201">
        <f t="shared" si="14"/>
        <v>2.009675</v>
      </c>
      <c r="F101" s="202">
        <f t="shared" si="15"/>
        <v>1.318996032</v>
      </c>
      <c r="G101" s="200">
        <v>10.9</v>
      </c>
      <c r="H101" s="203">
        <f t="shared" si="20"/>
        <v>-2.590325</v>
      </c>
      <c r="I101" s="202">
        <f t="shared" si="21"/>
        <v>0.7623555046</v>
      </c>
      <c r="J101" s="156"/>
    </row>
    <row r="102">
      <c r="A102" s="184" t="str">
        <f>'Alle Produkte - Gesamtsortiment'!A132</f>
        <v>K51</v>
      </c>
      <c r="B102" s="112" t="str">
        <f>'Alle Produkte - Gesamtsortiment'!C132</f>
        <v>Aceto Balsamico di Modena IGP</v>
      </c>
      <c r="C102" s="162">
        <f>'Alle Produkte - Gesamtsortiment'!U132</f>
        <v>8.399875</v>
      </c>
      <c r="D102" s="200">
        <v>6.5</v>
      </c>
      <c r="E102" s="201">
        <f t="shared" si="14"/>
        <v>1.899875</v>
      </c>
      <c r="F102" s="202">
        <f t="shared" si="15"/>
        <v>1.292288462</v>
      </c>
      <c r="G102" s="200">
        <v>10.9</v>
      </c>
      <c r="H102" s="203">
        <f t="shared" si="20"/>
        <v>-2.500125</v>
      </c>
      <c r="I102" s="202">
        <f t="shared" si="21"/>
        <v>0.7706307339</v>
      </c>
      <c r="J102" s="156"/>
    </row>
    <row r="103">
      <c r="A103" s="184" t="str">
        <f>'Alle Produkte - Gesamtsortiment'!A133</f>
        <v>K52</v>
      </c>
      <c r="B103" s="112" t="str">
        <f>'Alle Produkte - Gesamtsortiment'!C133</f>
        <v>Weissweinessig</v>
      </c>
      <c r="C103" s="162">
        <f>'Alle Produkte - Gesamtsortiment'!U133</f>
        <v>3.664375</v>
      </c>
      <c r="D103" s="200">
        <v>0.8</v>
      </c>
      <c r="E103" s="201">
        <f t="shared" si="14"/>
        <v>2.864375</v>
      </c>
      <c r="F103" s="202">
        <f t="shared" si="15"/>
        <v>4.58046875</v>
      </c>
      <c r="G103" s="200"/>
      <c r="H103" s="200"/>
      <c r="I103" s="202"/>
      <c r="J103" s="156"/>
    </row>
    <row r="104">
      <c r="A104" s="184" t="str">
        <f>'Alle Produkte - Gesamtsortiment'!A134</f>
        <v>K53</v>
      </c>
      <c r="B104" s="112" t="str">
        <f>'Alle Produkte - Gesamtsortiment'!C134</f>
        <v>Apfelessig</v>
      </c>
      <c r="C104" s="162">
        <f>'Alle Produkte - Gesamtsortiment'!U134</f>
        <v>3.867325</v>
      </c>
      <c r="D104" s="200">
        <v>2.4</v>
      </c>
      <c r="E104" s="201">
        <f t="shared" si="14"/>
        <v>1.467325</v>
      </c>
      <c r="F104" s="202">
        <f t="shared" si="15"/>
        <v>1.611385417</v>
      </c>
      <c r="G104" s="200">
        <v>6.05</v>
      </c>
      <c r="H104" s="203">
        <f t="shared" ref="H104:H105" si="22">C104-G104</f>
        <v>-2.182675</v>
      </c>
      <c r="I104" s="202">
        <f t="shared" ref="I104:I105" si="23"> C104/G104</f>
        <v>0.6392272727</v>
      </c>
      <c r="J104" s="156"/>
    </row>
    <row r="105">
      <c r="A105" s="184" t="str">
        <f>'Alle Produkte - Gesamtsortiment'!A135</f>
        <v>K54</v>
      </c>
      <c r="B105" s="112" t="str">
        <f>'Alle Produkte - Gesamtsortiment'!C135</f>
        <v>Soja-Sauce Tamari</v>
      </c>
      <c r="C105" s="162">
        <f>'Alle Produkte - Gesamtsortiment'!U135</f>
        <v>6.325275</v>
      </c>
      <c r="D105" s="200"/>
      <c r="E105" s="152"/>
      <c r="F105" s="202"/>
      <c r="G105" s="200">
        <v>8.9</v>
      </c>
      <c r="H105" s="203">
        <f t="shared" si="22"/>
        <v>-2.574725</v>
      </c>
      <c r="I105" s="202">
        <f t="shared" si="23"/>
        <v>0.7107050562</v>
      </c>
      <c r="J105" s="156"/>
    </row>
    <row r="106">
      <c r="A106" s="184" t="str">
        <f>'Alle Produkte - Gesamtsortiment'!A136</f>
        <v>K55</v>
      </c>
      <c r="B106" s="112" t="str">
        <f>'Alle Produkte - Gesamtsortiment'!C136</f>
        <v>Olivenöl Extra Vergine 5L</v>
      </c>
      <c r="C106" s="162">
        <f>'Alle Produkte - Gesamtsortiment'!U136</f>
        <v>94.112425</v>
      </c>
      <c r="D106" s="200"/>
      <c r="E106" s="200"/>
      <c r="F106" s="202"/>
      <c r="G106" s="200"/>
      <c r="H106" s="200"/>
      <c r="I106" s="202"/>
      <c r="J106" s="156"/>
    </row>
    <row r="107">
      <c r="A107" s="184" t="str">
        <f>'Alle Produkte - Gesamtsortiment'!A139</f>
        <v>L20</v>
      </c>
      <c r="B107" s="112" t="str">
        <f>'Alle Produkte - Gesamtsortiment'!C139</f>
        <v>Gewürzgurken ganz</v>
      </c>
      <c r="C107" s="162">
        <f>'Alle Produkte - Gesamtsortiment'!U139</f>
        <v>4.30705</v>
      </c>
      <c r="D107" s="200">
        <v>8.7</v>
      </c>
      <c r="E107" s="201">
        <f t="shared" ref="E107:E110" si="24">C107-D107</f>
        <v>-4.39295</v>
      </c>
      <c r="F107" s="202">
        <f t="shared" ref="F107:F110" si="25">C107/D107</f>
        <v>0.4950632184</v>
      </c>
      <c r="G107" s="200"/>
      <c r="H107" s="200"/>
      <c r="I107" s="202"/>
      <c r="J107" s="156"/>
    </row>
    <row r="108">
      <c r="A108" s="184" t="str">
        <f>'Alle Produkte - Gesamtsortiment'!A140</f>
        <v>L21</v>
      </c>
      <c r="B108" s="112" t="str">
        <f>'Alle Produkte - Gesamtsortiment'!C140</f>
        <v>Zuckermais</v>
      </c>
      <c r="C108" s="162">
        <f>'Alle Produkte - Gesamtsortiment'!U140</f>
        <v>2.23245</v>
      </c>
      <c r="D108" s="200">
        <v>2.15</v>
      </c>
      <c r="E108" s="201">
        <f t="shared" si="24"/>
        <v>0.08245</v>
      </c>
      <c r="F108" s="202">
        <f t="shared" si="25"/>
        <v>1.038348837</v>
      </c>
      <c r="G108" s="200"/>
      <c r="H108" s="200"/>
      <c r="I108" s="202"/>
      <c r="J108" s="156"/>
    </row>
    <row r="109">
      <c r="A109" s="184" t="str">
        <f>'Alle Produkte - Gesamtsortiment'!A141</f>
        <v>L22</v>
      </c>
      <c r="B109" s="112" t="str">
        <f>'Alle Produkte - Gesamtsortiment'!C141</f>
        <v>Kichererbsen gekocht</v>
      </c>
      <c r="C109" s="162">
        <f>'Alle Produkte - Gesamtsortiment'!U141</f>
        <v>1.837825</v>
      </c>
      <c r="D109" s="200">
        <v>3.8</v>
      </c>
      <c r="E109" s="201">
        <f t="shared" si="24"/>
        <v>-1.962175</v>
      </c>
      <c r="F109" s="202">
        <f t="shared" si="25"/>
        <v>0.4836381579</v>
      </c>
      <c r="G109" s="200"/>
      <c r="H109" s="200"/>
      <c r="I109" s="202"/>
      <c r="J109" s="156"/>
    </row>
    <row r="110">
      <c r="A110" s="65" t="str">
        <f t="shared" ref="A110:C110" si="26">#REF!</f>
        <v>#REF!</v>
      </c>
      <c r="B110" s="112" t="str">
        <f t="shared" si="26"/>
        <v>#REF!</v>
      </c>
      <c r="C110" s="112" t="str">
        <f t="shared" si="26"/>
        <v>#REF!</v>
      </c>
      <c r="D110" s="200">
        <v>3.8</v>
      </c>
      <c r="E110" s="201" t="str">
        <f t="shared" si="24"/>
        <v>#REF!</v>
      </c>
      <c r="F110" s="202" t="str">
        <f t="shared" si="25"/>
        <v>#REF!</v>
      </c>
      <c r="G110" s="200"/>
      <c r="H110" s="200"/>
      <c r="I110" s="202"/>
      <c r="J110" s="156"/>
    </row>
    <row r="111">
      <c r="A111" s="184" t="str">
        <f>'Alle Produkte - Gesamtsortiment'!A142</f>
        <v>L30</v>
      </c>
      <c r="B111" s="112" t="str">
        <f>'Alle Produkte - Gesamtsortiment'!C142</f>
        <v>Couscous</v>
      </c>
      <c r="C111" s="162">
        <f>'Alle Produkte - Gesamtsortiment'!U142</f>
        <v>3.157</v>
      </c>
      <c r="D111" s="200"/>
      <c r="E111" s="200"/>
      <c r="F111" s="202"/>
      <c r="G111" s="200"/>
      <c r="H111" s="200"/>
      <c r="I111" s="202"/>
      <c r="J111" s="156"/>
    </row>
    <row r="112">
      <c r="A112" s="184" t="str">
        <f>'Alle Produkte - Gesamtsortiment'!A143</f>
        <v>L31</v>
      </c>
      <c r="B112" s="112" t="str">
        <f>'Alle Produkte - Gesamtsortiment'!C143</f>
        <v>Mais-Paniermehl</v>
      </c>
      <c r="C112" s="162">
        <f>'Alle Produkte - Gesamtsortiment'!U143</f>
        <v>2.27755</v>
      </c>
      <c r="D112" s="200">
        <v>1.7</v>
      </c>
      <c r="E112" s="201">
        <f t="shared" ref="E112:E127" si="27">C112-D112</f>
        <v>0.57755</v>
      </c>
      <c r="F112" s="202">
        <f t="shared" ref="F112:F127" si="28">C112/D112</f>
        <v>1.339735294</v>
      </c>
      <c r="G112" s="200"/>
      <c r="H112" s="200"/>
      <c r="I112" s="202"/>
      <c r="J112" s="156"/>
    </row>
    <row r="113">
      <c r="A113" s="161" t="str">
        <f>'Alle Produkte - Gesamtsortiment'!A144</f>
        <v>L32</v>
      </c>
      <c r="B113" s="112" t="str">
        <f>'Alle Produkte - Gesamtsortiment'!C144</f>
        <v>Apfelmus</v>
      </c>
      <c r="C113" s="162">
        <f>'Alle Produkte - Gesamtsortiment'!U144</f>
        <v>2.514325</v>
      </c>
      <c r="D113" s="200">
        <v>1.65</v>
      </c>
      <c r="E113" s="201">
        <f t="shared" si="27"/>
        <v>0.864325</v>
      </c>
      <c r="F113" s="202">
        <f t="shared" si="28"/>
        <v>1.523833333</v>
      </c>
      <c r="G113" s="200"/>
      <c r="H113" s="200"/>
      <c r="I113" s="202"/>
      <c r="J113" s="156"/>
    </row>
    <row r="114">
      <c r="A114" s="184" t="str">
        <f>'Alle Produkte - Gesamtsortiment'!A145</f>
        <v>L40</v>
      </c>
      <c r="B114" s="112" t="str">
        <f>'Alle Produkte - Gesamtsortiment'!C145</f>
        <v>Polenta Mittel</v>
      </c>
      <c r="C114" s="162">
        <f>'Alle Produkte - Gesamtsortiment'!U145</f>
        <v>3.371225</v>
      </c>
      <c r="D114" s="200">
        <v>1.8</v>
      </c>
      <c r="E114" s="201">
        <f t="shared" si="27"/>
        <v>1.571225</v>
      </c>
      <c r="F114" s="202">
        <f t="shared" si="28"/>
        <v>1.872902778</v>
      </c>
      <c r="G114" s="200"/>
      <c r="H114" s="200"/>
      <c r="I114" s="202"/>
      <c r="J114" s="156"/>
    </row>
    <row r="115">
      <c r="A115" s="184" t="str">
        <f>'Alle Produkte - Gesamtsortiment'!A146</f>
        <v>L41</v>
      </c>
      <c r="B115" s="112" t="str">
        <f>'Alle Produkte - Gesamtsortiment'!C146</f>
        <v>Quinoa</v>
      </c>
      <c r="C115" s="162">
        <f>'Alle Produkte - Gesamtsortiment'!U146</f>
        <v>6.595875</v>
      </c>
      <c r="D115" s="200">
        <v>6.9</v>
      </c>
      <c r="E115" s="201">
        <f t="shared" si="27"/>
        <v>-0.304125</v>
      </c>
      <c r="F115" s="202">
        <f t="shared" si="28"/>
        <v>0.955923913</v>
      </c>
      <c r="G115" s="200"/>
      <c r="H115" s="200"/>
      <c r="I115" s="202"/>
      <c r="J115" s="156"/>
    </row>
    <row r="116">
      <c r="A116" s="184" t="str">
        <f>'Alle Produkte - Gesamtsortiment'!A147</f>
        <v>L42</v>
      </c>
      <c r="B116" s="112" t="str">
        <f>'Alle Produkte - Gesamtsortiment'!C147</f>
        <v>Goldhirse</v>
      </c>
      <c r="C116" s="162">
        <f>'Alle Produkte - Gesamtsortiment'!U147</f>
        <v>4.002625</v>
      </c>
      <c r="D116" s="200">
        <v>4.5</v>
      </c>
      <c r="E116" s="201">
        <f t="shared" si="27"/>
        <v>-0.497375</v>
      </c>
      <c r="F116" s="202">
        <f t="shared" si="28"/>
        <v>0.8894722222</v>
      </c>
      <c r="G116" s="200"/>
      <c r="H116" s="200"/>
      <c r="I116" s="202"/>
      <c r="J116" s="156"/>
    </row>
    <row r="117">
      <c r="A117" s="184" t="str">
        <f>'Alle Produkte - Gesamtsortiment'!A148</f>
        <v>M10</v>
      </c>
      <c r="B117" s="112" t="str">
        <f>'Alle Produkte - Gesamtsortiment'!C148</f>
        <v>Tortillachips Blue Corn</v>
      </c>
      <c r="C117" s="162">
        <f>'Alle Produkte - Gesamtsortiment'!U148</f>
        <v>3.49525</v>
      </c>
      <c r="D117" s="200">
        <v>3.7</v>
      </c>
      <c r="E117" s="201">
        <f t="shared" si="27"/>
        <v>-0.20475</v>
      </c>
      <c r="F117" s="202">
        <f t="shared" si="28"/>
        <v>0.9446621622</v>
      </c>
      <c r="G117" s="200">
        <v>4.5</v>
      </c>
      <c r="H117" s="203">
        <f t="shared" ref="H117:H118" si="29">C117-G117</f>
        <v>-1.00475</v>
      </c>
      <c r="I117" s="202">
        <f t="shared" ref="I117:I118" si="30"> C117/G117</f>
        <v>0.7767222222</v>
      </c>
      <c r="J117" s="156"/>
    </row>
    <row r="118">
      <c r="A118" s="184" t="str">
        <f>'Alle Produkte - Gesamtsortiment'!A149</f>
        <v>M11</v>
      </c>
      <c r="B118" s="112" t="str">
        <f>'Alle Produkte - Gesamtsortiment'!C149</f>
        <v>Nature Chips Kristallsalz</v>
      </c>
      <c r="C118" s="162">
        <f>'Alle Produkte - Gesamtsortiment'!U149</f>
        <v>2.830025</v>
      </c>
      <c r="D118" s="200">
        <v>3.4</v>
      </c>
      <c r="E118" s="201">
        <f t="shared" si="27"/>
        <v>-0.569975</v>
      </c>
      <c r="F118" s="202">
        <f t="shared" si="28"/>
        <v>0.8323602941</v>
      </c>
      <c r="G118" s="200">
        <v>4.35</v>
      </c>
      <c r="H118" s="203">
        <f t="shared" si="29"/>
        <v>-1.519975</v>
      </c>
      <c r="I118" s="202">
        <f t="shared" si="30"/>
        <v>0.6505804598</v>
      </c>
      <c r="J118" s="156"/>
    </row>
    <row r="119">
      <c r="A119" s="184" t="str">
        <f>'Alle Produkte - Gesamtsortiment'!A150</f>
        <v>M20</v>
      </c>
      <c r="B119" s="112" t="str">
        <f>'Alle Produkte - Gesamtsortiment'!C150</f>
        <v>Sonnenblumenkerne</v>
      </c>
      <c r="C119" s="162">
        <f>'Alle Produkte - Gesamtsortiment'!U150</f>
        <v>2.36775</v>
      </c>
      <c r="D119" s="200">
        <v>1.3</v>
      </c>
      <c r="E119" s="201">
        <f t="shared" si="27"/>
        <v>1.06775</v>
      </c>
      <c r="F119" s="202">
        <f t="shared" si="28"/>
        <v>1.821346154</v>
      </c>
      <c r="G119" s="200"/>
      <c r="H119" s="200"/>
      <c r="I119" s="202"/>
      <c r="J119" s="156"/>
    </row>
    <row r="120">
      <c r="A120" s="184" t="str">
        <f>'Alle Produkte - Gesamtsortiment'!A151</f>
        <v>M21</v>
      </c>
      <c r="B120" s="112" t="str">
        <f>'Alle Produkte - Gesamtsortiment'!C151</f>
        <v>Pinienkerne </v>
      </c>
      <c r="C120" s="162">
        <f>'Alle Produkte - Gesamtsortiment'!U151</f>
        <v>9.888175</v>
      </c>
      <c r="D120" s="200">
        <v>8.95</v>
      </c>
      <c r="E120" s="201">
        <f t="shared" si="27"/>
        <v>0.938175</v>
      </c>
      <c r="F120" s="202">
        <f t="shared" si="28"/>
        <v>1.104824022</v>
      </c>
      <c r="G120" s="200"/>
      <c r="H120" s="200"/>
      <c r="I120" s="202"/>
      <c r="J120" s="156"/>
    </row>
    <row r="121">
      <c r="A121" s="184" t="str">
        <f>'Alle Produkte - Gesamtsortiment'!A152</f>
        <v>M22</v>
      </c>
      <c r="B121" s="112" t="str">
        <f>'Alle Produkte - Gesamtsortiment'!C152</f>
        <v>Oliven Grün</v>
      </c>
      <c r="C121" s="162">
        <f>'Alle Produkte - Gesamtsortiment'!U152</f>
        <v>3.72075</v>
      </c>
      <c r="D121" s="200">
        <v>3.5</v>
      </c>
      <c r="E121" s="201">
        <f t="shared" si="27"/>
        <v>0.22075</v>
      </c>
      <c r="F121" s="202">
        <f t="shared" si="28"/>
        <v>1.063071429</v>
      </c>
      <c r="G121" s="200"/>
      <c r="H121" s="200"/>
      <c r="I121" s="202"/>
      <c r="J121" s="156"/>
    </row>
    <row r="122">
      <c r="A122" s="184" t="str">
        <f>'Alle Produkte - Gesamtsortiment'!A153</f>
        <v>M23</v>
      </c>
      <c r="B122" s="112" t="str">
        <f>'Alle Produkte - Gesamtsortiment'!C153</f>
        <v>Gemischte Oliven</v>
      </c>
      <c r="C122" s="162">
        <f>'Alle Produkte - Gesamtsortiment'!U153</f>
        <v>4.93845</v>
      </c>
      <c r="D122" s="200">
        <v>3.5</v>
      </c>
      <c r="E122" s="201">
        <f t="shared" si="27"/>
        <v>1.43845</v>
      </c>
      <c r="F122" s="202">
        <f t="shared" si="28"/>
        <v>1.410985714</v>
      </c>
      <c r="G122" s="200">
        <v>6.5</v>
      </c>
      <c r="H122" s="203">
        <f>C122-G122</f>
        <v>-1.56155</v>
      </c>
      <c r="I122" s="202">
        <f> C122/G122</f>
        <v>0.7597615385</v>
      </c>
      <c r="J122" s="156"/>
    </row>
    <row r="123">
      <c r="A123" s="184" t="str">
        <f>'Alle Produkte - Gesamtsortiment'!A154</f>
        <v>M24</v>
      </c>
      <c r="B123" s="112" t="str">
        <f>'Alle Produkte - Gesamtsortiment'!C154</f>
        <v>Kapern</v>
      </c>
      <c r="C123" s="162">
        <f>'Alle Produkte - Gesamtsortiment'!U154</f>
        <v>3.5629</v>
      </c>
      <c r="D123" s="200">
        <v>2.5</v>
      </c>
      <c r="E123" s="201">
        <f t="shared" si="27"/>
        <v>1.0629</v>
      </c>
      <c r="F123" s="202">
        <f t="shared" si="28"/>
        <v>1.42516</v>
      </c>
      <c r="G123" s="200"/>
      <c r="H123" s="200"/>
      <c r="I123" s="202"/>
      <c r="J123" s="156"/>
    </row>
    <row r="124">
      <c r="A124" s="184" t="str">
        <f>'Alle Produkte - Gesamtsortiment'!A155</f>
        <v>M25</v>
      </c>
      <c r="B124" s="112" t="str">
        <f>'Alle Produkte - Gesamtsortiment'!C155</f>
        <v>Olivenpaste grün</v>
      </c>
      <c r="C124" s="162">
        <f>'Alle Produkte - Gesamtsortiment'!U155</f>
        <v>5.47965</v>
      </c>
      <c r="D124" s="200">
        <v>2.5</v>
      </c>
      <c r="E124" s="201">
        <f t="shared" si="27"/>
        <v>2.97965</v>
      </c>
      <c r="F124" s="202">
        <f t="shared" si="28"/>
        <v>2.19186</v>
      </c>
      <c r="G124" s="200"/>
      <c r="H124" s="200"/>
      <c r="I124" s="202"/>
      <c r="J124" s="156"/>
    </row>
    <row r="125">
      <c r="A125" s="184" t="str">
        <f>'Alle Produkte - Gesamtsortiment'!A156</f>
        <v>M26</v>
      </c>
      <c r="B125" s="112" t="str">
        <f>'Alle Produkte - Gesamtsortiment'!C156</f>
        <v>Kernenmischung</v>
      </c>
      <c r="C125" s="162">
        <f>'Alle Produkte - Gesamtsortiment'!U156</f>
        <v>5.355625</v>
      </c>
      <c r="D125" s="200">
        <v>2.5</v>
      </c>
      <c r="E125" s="201">
        <f t="shared" si="27"/>
        <v>2.855625</v>
      </c>
      <c r="F125" s="202">
        <f t="shared" si="28"/>
        <v>2.14225</v>
      </c>
      <c r="G125" s="200"/>
      <c r="H125" s="200"/>
      <c r="I125" s="202"/>
      <c r="J125" s="156"/>
    </row>
    <row r="126">
      <c r="A126" s="184" t="str">
        <f>'Alle Produkte - Gesamtsortiment'!A157</f>
        <v>M30</v>
      </c>
      <c r="B126" s="112" t="str">
        <f>'Alle Produkte - Gesamtsortiment'!C157</f>
        <v>Mandeln braun geröst/gesalz.</v>
      </c>
      <c r="C126" s="162">
        <f>'Alle Produkte - Gesamtsortiment'!U157</f>
        <v>4.904625</v>
      </c>
      <c r="D126" s="200">
        <v>1.75</v>
      </c>
      <c r="E126" s="201">
        <f t="shared" si="27"/>
        <v>3.154625</v>
      </c>
      <c r="F126" s="202">
        <f t="shared" si="28"/>
        <v>2.802642857</v>
      </c>
      <c r="G126" s="200"/>
      <c r="H126" s="200"/>
      <c r="I126" s="202"/>
      <c r="J126" s="156"/>
    </row>
    <row r="127">
      <c r="A127" s="161" t="str">
        <f>'Alle Produkte - Gesamtsortiment'!A158</f>
        <v>M31</v>
      </c>
      <c r="B127" s="112" t="str">
        <f>'Alle Produkte - Gesamtsortiment'!C158</f>
        <v>Flûtes nature</v>
      </c>
      <c r="C127" s="162">
        <f>'Alle Produkte - Gesamtsortiment'!U158</f>
        <v>3.94625</v>
      </c>
      <c r="D127" s="200">
        <v>3.3</v>
      </c>
      <c r="E127" s="201">
        <f t="shared" si="27"/>
        <v>0.64625</v>
      </c>
      <c r="F127" s="202">
        <f t="shared" si="28"/>
        <v>1.195833333</v>
      </c>
      <c r="G127" s="200"/>
      <c r="H127" s="200"/>
      <c r="I127" s="202"/>
      <c r="J127" s="156"/>
    </row>
    <row r="128">
      <c r="A128" s="184" t="str">
        <f>'Alle Produkte - Gesamtsortiment'!A159</f>
        <v>M32</v>
      </c>
      <c r="B128" s="112" t="str">
        <f>'Alle Produkte - Gesamtsortiment'!C159</f>
        <v>Cracker Sesam-Rosmarin</v>
      </c>
      <c r="C128" s="162">
        <f>'Alle Produkte - Gesamtsortiment'!U159</f>
        <v>2.81875</v>
      </c>
      <c r="D128" s="199"/>
      <c r="E128" s="152"/>
      <c r="F128" s="202"/>
      <c r="G128" s="199"/>
      <c r="H128" s="152"/>
      <c r="I128" s="202"/>
      <c r="J128" s="156"/>
    </row>
    <row r="129">
      <c r="A129" s="184" t="str">
        <f>'Alle Produkte - Gesamtsortiment'!A160</f>
        <v>M40</v>
      </c>
      <c r="B129" s="112" t="str">
        <f>'Alle Produkte - Gesamtsortiment'!C160</f>
        <v>Kichererbsen-Chips Rosmarin</v>
      </c>
      <c r="C129" s="162">
        <f>'Alle Produkte - Gesamtsortiment'!U160</f>
        <v>2.762375</v>
      </c>
      <c r="D129" s="200">
        <v>3.75</v>
      </c>
      <c r="E129" s="201">
        <f t="shared" ref="E129:E142" si="31">C129-D129</f>
        <v>-0.987625</v>
      </c>
      <c r="F129" s="202">
        <f t="shared" ref="F129:F142" si="32">C129/D129</f>
        <v>0.7366333333</v>
      </c>
      <c r="G129" s="200"/>
      <c r="H129" s="200"/>
      <c r="I129" s="202"/>
      <c r="J129" s="156"/>
    </row>
    <row r="130">
      <c r="A130" s="184" t="str">
        <f>'Alle Produkte - Gesamtsortiment'!A161</f>
        <v>M41</v>
      </c>
      <c r="B130" s="112" t="str">
        <f>'Alle Produkte - Gesamtsortiment'!C161</f>
        <v>Kichererbsen-Chips Paprika</v>
      </c>
      <c r="C130" s="162">
        <f>'Alle Produkte - Gesamtsortiment'!U161</f>
        <v>2.762375</v>
      </c>
      <c r="D130" s="200">
        <v>3.75</v>
      </c>
      <c r="E130" s="201">
        <f t="shared" si="31"/>
        <v>-0.987625</v>
      </c>
      <c r="F130" s="202">
        <f t="shared" si="32"/>
        <v>0.7366333333</v>
      </c>
      <c r="G130" s="200"/>
      <c r="H130" s="200"/>
      <c r="I130" s="202"/>
      <c r="J130" s="156"/>
    </row>
    <row r="131">
      <c r="A131" s="184" t="str">
        <f>'Alle Produkte - Gesamtsortiment'!A162</f>
        <v>M42</v>
      </c>
      <c r="B131" s="112" t="str">
        <f>'Alle Produkte - Gesamtsortiment'!C162</f>
        <v>Alpenkräuter Chips</v>
      </c>
      <c r="C131" s="162">
        <f>'Alle Produkte - Gesamtsortiment'!U162</f>
        <v>2.81875</v>
      </c>
      <c r="D131" s="200">
        <v>2.85</v>
      </c>
      <c r="E131" s="201">
        <f t="shared" si="31"/>
        <v>-0.03125</v>
      </c>
      <c r="F131" s="202">
        <f t="shared" si="32"/>
        <v>0.9890350877</v>
      </c>
      <c r="G131" s="200">
        <v>4.35</v>
      </c>
      <c r="H131" s="203">
        <f>C131-G131</f>
        <v>-1.53125</v>
      </c>
      <c r="I131" s="202">
        <f> C131/G131</f>
        <v>0.6479885057</v>
      </c>
      <c r="J131" s="156"/>
    </row>
    <row r="132">
      <c r="A132" s="184" t="str">
        <f>'Alle Produkte - Gesamtsortiment'!A163</f>
        <v>N10</v>
      </c>
      <c r="B132" s="112" t="str">
        <f>'Alle Produkte - Gesamtsortiment'!C163</f>
        <v>Haselnüsse ganz</v>
      </c>
      <c r="C132" s="162">
        <f>'Alle Produkte - Gesamtsortiment'!U163</f>
        <v>4.183025</v>
      </c>
      <c r="D132" s="200">
        <v>3.95</v>
      </c>
      <c r="E132" s="201">
        <f t="shared" si="31"/>
        <v>0.233025</v>
      </c>
      <c r="F132" s="202">
        <f t="shared" si="32"/>
        <v>1.058993671</v>
      </c>
      <c r="G132" s="200"/>
      <c r="H132" s="200"/>
      <c r="I132" s="202"/>
      <c r="J132" s="156"/>
    </row>
    <row r="133">
      <c r="A133" s="184" t="str">
        <f>'Alle Produkte - Gesamtsortiment'!A164</f>
        <v>N11</v>
      </c>
      <c r="B133" s="112" t="str">
        <f>'Alle Produkte - Gesamtsortiment'!C164</f>
        <v>Mandeln braun</v>
      </c>
      <c r="C133" s="162">
        <f>'Alle Produkte - Gesamtsortiment'!U164</f>
        <v>5.265425</v>
      </c>
      <c r="D133" s="200">
        <v>4.6</v>
      </c>
      <c r="E133" s="201">
        <f t="shared" si="31"/>
        <v>0.665425</v>
      </c>
      <c r="F133" s="202">
        <f t="shared" si="32"/>
        <v>1.144657609</v>
      </c>
      <c r="G133" s="200">
        <v>7.5</v>
      </c>
      <c r="H133" s="203">
        <f>C133-G133</f>
        <v>-2.234575</v>
      </c>
      <c r="I133" s="202">
        <f> C133/G133</f>
        <v>0.7020566667</v>
      </c>
      <c r="J133" s="156"/>
    </row>
    <row r="134">
      <c r="A134" s="184" t="str">
        <f>'Alle Produkte - Gesamtsortiment'!A165</f>
        <v>N12</v>
      </c>
      <c r="B134" s="112" t="str">
        <f>'Alle Produkte - Gesamtsortiment'!C165</f>
        <v>Aprikosen Malatya ganz</v>
      </c>
      <c r="C134" s="162">
        <f>'Alle Produkte - Gesamtsortiment'!U165</f>
        <v>3.40505</v>
      </c>
      <c r="D134" s="200">
        <v>4.95</v>
      </c>
      <c r="E134" s="201">
        <f t="shared" si="31"/>
        <v>-1.54495</v>
      </c>
      <c r="F134" s="202">
        <f t="shared" si="32"/>
        <v>0.6878888889</v>
      </c>
      <c r="G134" s="200"/>
      <c r="H134" s="200"/>
      <c r="I134" s="202"/>
      <c r="J134" s="156"/>
    </row>
    <row r="135">
      <c r="A135" s="184" t="str">
        <f>'Alle Produkte - Gesamtsortiment'!A166</f>
        <v>N13</v>
      </c>
      <c r="B135" s="112" t="str">
        <f>'Alle Produkte - Gesamtsortiment'!C166</f>
        <v>Sultaninen</v>
      </c>
      <c r="C135" s="162">
        <f>'Alle Produkte - Gesamtsortiment'!U166</f>
        <v>7.813575</v>
      </c>
      <c r="D135" s="200">
        <v>1.85</v>
      </c>
      <c r="E135" s="201">
        <f t="shared" si="31"/>
        <v>5.963575</v>
      </c>
      <c r="F135" s="202">
        <f t="shared" si="32"/>
        <v>4.223554054</v>
      </c>
      <c r="G135" s="200">
        <v>3.6</v>
      </c>
      <c r="H135" s="203">
        <f>C135-G135</f>
        <v>4.213575</v>
      </c>
      <c r="I135" s="202">
        <f> C135/G135</f>
        <v>2.1704375</v>
      </c>
      <c r="J135" s="156"/>
    </row>
    <row r="136">
      <c r="A136" s="184" t="str">
        <f>'Alle Produkte - Gesamtsortiment'!A167</f>
        <v>N14</v>
      </c>
      <c r="B136" s="112" t="str">
        <f>'Alle Produkte - Gesamtsortiment'!C167</f>
        <v>Apfelringe geschält</v>
      </c>
      <c r="C136" s="162">
        <f>'Alle Produkte - Gesamtsortiment'!U167</f>
        <v>5.445825</v>
      </c>
      <c r="D136" s="200">
        <v>6.6</v>
      </c>
      <c r="E136" s="201">
        <f t="shared" si="31"/>
        <v>-1.154175</v>
      </c>
      <c r="F136" s="202">
        <f t="shared" si="32"/>
        <v>0.825125</v>
      </c>
      <c r="G136" s="200"/>
      <c r="H136" s="200"/>
      <c r="I136" s="202"/>
      <c r="J136" s="156"/>
    </row>
    <row r="137">
      <c r="A137" s="184" t="str">
        <f>'Alle Produkte - Gesamtsortiment'!A168</f>
        <v>N15</v>
      </c>
      <c r="B137" s="112" t="str">
        <f>'Alle Produkte - Gesamtsortiment'!C168</f>
        <v>Mandeln gemahlen</v>
      </c>
      <c r="C137" s="162">
        <f>'Alle Produkte - Gesamtsortiment'!U168</f>
        <v>4.453625</v>
      </c>
      <c r="D137" s="200">
        <v>3.55</v>
      </c>
      <c r="E137" s="201">
        <f t="shared" si="31"/>
        <v>0.903625</v>
      </c>
      <c r="F137" s="202">
        <f t="shared" si="32"/>
        <v>1.254542254</v>
      </c>
      <c r="G137" s="200"/>
      <c r="H137" s="200"/>
      <c r="I137" s="202"/>
      <c r="J137" s="156"/>
    </row>
    <row r="138">
      <c r="A138" s="184" t="str">
        <f>'Alle Produkte - Gesamtsortiment'!A169</f>
        <v>N16</v>
      </c>
      <c r="B138" s="112" t="str">
        <f>'Alle Produkte - Gesamtsortiment'!C169</f>
        <v>Haselnüsse gemahlen</v>
      </c>
      <c r="C138" s="162">
        <f>'Alle Produkte - Gesamtsortiment'!U169</f>
        <v>11.0495</v>
      </c>
      <c r="D138" s="200">
        <v>10.5</v>
      </c>
      <c r="E138" s="201">
        <f t="shared" si="31"/>
        <v>0.5495</v>
      </c>
      <c r="F138" s="202">
        <f t="shared" si="32"/>
        <v>1.052333333</v>
      </c>
      <c r="G138" s="200"/>
      <c r="H138" s="200"/>
      <c r="I138" s="202"/>
      <c r="J138" s="156"/>
    </row>
    <row r="139">
      <c r="A139" s="184" t="str">
        <f>'Alle Produkte - Gesamtsortiment'!A170</f>
        <v>N17</v>
      </c>
      <c r="B139" s="112" t="str">
        <f>'Alle Produkte - Gesamtsortiment'!C170</f>
        <v>Cashewkerne</v>
      </c>
      <c r="C139" s="162">
        <f>'Alle Produkte - Gesamtsortiment'!U170</f>
        <v>5.70515</v>
      </c>
      <c r="D139" s="200"/>
      <c r="E139" s="201">
        <f t="shared" si="31"/>
        <v>5.70515</v>
      </c>
      <c r="F139" s="202" t="str">
        <f t="shared" si="32"/>
        <v>#DIV/0!</v>
      </c>
      <c r="G139" s="200"/>
      <c r="H139" s="200"/>
      <c r="I139" s="202"/>
      <c r="J139" s="156"/>
    </row>
    <row r="140">
      <c r="A140" s="184" t="str">
        <f>'Alle Produkte - Gesamtsortiment'!A171</f>
        <v>N18</v>
      </c>
      <c r="B140" s="112" t="str">
        <f>'Alle Produkte - Gesamtsortiment'!C171</f>
        <v>Getrocknete Pflaumen</v>
      </c>
      <c r="C140" s="162">
        <f>'Alle Produkte - Gesamtsortiment'!U171</f>
        <v>4.183025</v>
      </c>
      <c r="D140" s="200"/>
      <c r="E140" s="201">
        <f t="shared" si="31"/>
        <v>4.183025</v>
      </c>
      <c r="F140" s="202" t="str">
        <f t="shared" si="32"/>
        <v>#DIV/0!</v>
      </c>
      <c r="G140" s="200"/>
      <c r="H140" s="200"/>
      <c r="I140" s="202"/>
      <c r="J140" s="156"/>
    </row>
    <row r="141">
      <c r="A141" s="161" t="str">
        <f>'Alle Produkte - Gesamtsortiment'!A172</f>
        <v>N19</v>
      </c>
      <c r="B141" s="112" t="str">
        <f>'Alle Produkte - Gesamtsortiment'!C172</f>
        <v>Dörrbirnen</v>
      </c>
      <c r="C141" s="162">
        <f>'Alle Produkte - Gesamtsortiment'!U172</f>
        <v>5.70515</v>
      </c>
      <c r="D141" s="200"/>
      <c r="E141" s="201">
        <f t="shared" si="31"/>
        <v>5.70515</v>
      </c>
      <c r="F141" s="202" t="str">
        <f t="shared" si="32"/>
        <v>#DIV/0!</v>
      </c>
      <c r="G141" s="200"/>
      <c r="H141" s="200"/>
      <c r="I141" s="202"/>
      <c r="J141" s="156"/>
    </row>
    <row r="142">
      <c r="A142" s="184" t="str">
        <f>'Alle Produkte - Gesamtsortiment'!A173</f>
        <v>N20</v>
      </c>
      <c r="B142" s="112" t="str">
        <f>'Alle Produkte - Gesamtsortiment'!C173</f>
        <v>Haferflocken fein</v>
      </c>
      <c r="C142" s="162">
        <f>'Alle Produkte - Gesamtsortiment'!U173</f>
        <v>3.371225</v>
      </c>
      <c r="D142" s="200">
        <v>1.3</v>
      </c>
      <c r="E142" s="201">
        <f t="shared" si="31"/>
        <v>2.071225</v>
      </c>
      <c r="F142" s="202">
        <f t="shared" si="32"/>
        <v>2.59325</v>
      </c>
      <c r="G142" s="200">
        <v>4.4</v>
      </c>
      <c r="H142" s="203">
        <f t="shared" ref="H142:H145" si="33">C142-G142</f>
        <v>-1.028775</v>
      </c>
      <c r="I142" s="202">
        <f t="shared" ref="I142:I145" si="34"> C142/G142</f>
        <v>0.7661875</v>
      </c>
      <c r="J142" s="156"/>
    </row>
    <row r="143">
      <c r="A143" s="184" t="str">
        <f>'Alle Produkte - Gesamtsortiment'!A174</f>
        <v>N21</v>
      </c>
      <c r="B143" s="112" t="str">
        <f>'Alle Produkte - Gesamtsortiment'!C174</f>
        <v>Huusmüesli </v>
      </c>
      <c r="C143" s="162">
        <f>'Alle Produkte - Gesamtsortiment'!U174</f>
        <v>4.75805</v>
      </c>
      <c r="D143" s="199"/>
      <c r="E143" s="152"/>
      <c r="F143" s="202"/>
      <c r="G143" s="199">
        <v>6.2</v>
      </c>
      <c r="H143" s="203">
        <f t="shared" si="33"/>
        <v>-1.44195</v>
      </c>
      <c r="I143" s="202">
        <f t="shared" si="34"/>
        <v>0.7674274194</v>
      </c>
      <c r="J143" s="156"/>
    </row>
    <row r="144">
      <c r="A144" s="184" t="str">
        <f>'Alle Produkte - Gesamtsortiment'!A175</f>
        <v>N22</v>
      </c>
      <c r="B144" s="112" t="str">
        <f>'Alle Produkte - Gesamtsortiment'!C175</f>
        <v>Knuspermüsli Classic </v>
      </c>
      <c r="C144" s="162">
        <f>'Alle Produkte - Gesamtsortiment'!U175</f>
        <v>6.054675</v>
      </c>
      <c r="D144" s="199"/>
      <c r="E144" s="152"/>
      <c r="F144" s="202"/>
      <c r="G144" s="199">
        <v>7.9</v>
      </c>
      <c r="H144" s="203">
        <f t="shared" si="33"/>
        <v>-1.845325</v>
      </c>
      <c r="I144" s="202">
        <f t="shared" si="34"/>
        <v>0.766414557</v>
      </c>
      <c r="J144" s="156"/>
    </row>
    <row r="145">
      <c r="A145" s="184" t="str">
        <f>'Alle Produkte - Gesamtsortiment'!A176</f>
        <v>N23</v>
      </c>
      <c r="B145" s="112" t="str">
        <f>'Alle Produkte - Gesamtsortiment'!C176</f>
        <v>Knuspermüsli Choco</v>
      </c>
      <c r="C145" s="162">
        <f>'Alle Produkte - Gesamtsortiment'!U176</f>
        <v>6.821375</v>
      </c>
      <c r="D145" s="199"/>
      <c r="E145" s="152"/>
      <c r="F145" s="202"/>
      <c r="G145" s="199">
        <v>8.9</v>
      </c>
      <c r="H145" s="203">
        <f t="shared" si="33"/>
        <v>-2.078625</v>
      </c>
      <c r="I145" s="202">
        <f t="shared" si="34"/>
        <v>0.7664466292</v>
      </c>
      <c r="J145" s="156"/>
    </row>
    <row r="146">
      <c r="A146" s="184" t="str">
        <f>'Alle Produkte - Gesamtsortiment'!A177</f>
        <v>N24</v>
      </c>
      <c r="B146" s="112" t="str">
        <f>'Alle Produkte - Gesamtsortiment'!C177</f>
        <v>Datteln </v>
      </c>
      <c r="C146" s="162">
        <f>'Alle Produkte - Gesamtsortiment'!U177</f>
        <v>4.03645</v>
      </c>
      <c r="D146" s="200"/>
      <c r="E146" s="201">
        <f t="shared" ref="E146:E150" si="35">C146-D146</f>
        <v>4.03645</v>
      </c>
      <c r="F146" s="202" t="str">
        <f t="shared" ref="F146:F150" si="36">C146/D146</f>
        <v>#DIV/0!</v>
      </c>
      <c r="G146" s="200"/>
      <c r="H146" s="200"/>
      <c r="I146" s="202"/>
      <c r="J146" s="156"/>
    </row>
    <row r="147">
      <c r="A147" s="184" t="str">
        <f>'Alle Produkte - Gesamtsortiment'!A178</f>
        <v>N25</v>
      </c>
      <c r="B147" s="112" t="str">
        <f>'Alle Produkte - Gesamtsortiment'!C178</f>
        <v>Papaya Streifen</v>
      </c>
      <c r="C147" s="162">
        <f>'Alle Produkte - Gesamtsortiment'!U178</f>
        <v>6.528225</v>
      </c>
      <c r="D147" s="200"/>
      <c r="E147" s="201">
        <f t="shared" si="35"/>
        <v>6.528225</v>
      </c>
      <c r="F147" s="202" t="str">
        <f t="shared" si="36"/>
        <v>#DIV/0!</v>
      </c>
      <c r="G147" s="200"/>
      <c r="H147" s="200"/>
      <c r="I147" s="202"/>
      <c r="J147" s="156"/>
    </row>
    <row r="148">
      <c r="A148" s="184" t="str">
        <f>'Alle Produkte - Gesamtsortiment'!A179</f>
        <v>N26</v>
      </c>
      <c r="B148" s="112" t="str">
        <f>'Alle Produkte - Gesamtsortiment'!C179</f>
        <v>Baumnusskerne</v>
      </c>
      <c r="C148" s="162">
        <f>'Alle Produkte - Gesamtsortiment'!U179</f>
        <v>4.679125</v>
      </c>
      <c r="D148" s="200"/>
      <c r="E148" s="201">
        <f t="shared" si="35"/>
        <v>4.679125</v>
      </c>
      <c r="F148" s="202" t="str">
        <f t="shared" si="36"/>
        <v>#DIV/0!</v>
      </c>
      <c r="G148" s="200"/>
      <c r="H148" s="200"/>
      <c r="I148" s="202"/>
      <c r="J148" s="156"/>
    </row>
    <row r="149">
      <c r="A149" s="184" t="str">
        <f>'Alle Produkte - Gesamtsortiment'!A180</f>
        <v>N27</v>
      </c>
      <c r="B149" s="112" t="str">
        <f>'Alle Produkte - Gesamtsortiment'!C180</f>
        <v>Pekannüsse</v>
      </c>
      <c r="C149" s="162">
        <f>'Alle Produkte - Gesamtsortiment'!U180</f>
        <v>6.42675</v>
      </c>
      <c r="D149" s="200"/>
      <c r="E149" s="201">
        <f t="shared" si="35"/>
        <v>6.42675</v>
      </c>
      <c r="F149" s="202" t="str">
        <f t="shared" si="36"/>
        <v>#DIV/0!</v>
      </c>
      <c r="G149" s="200"/>
      <c r="H149" s="200"/>
      <c r="I149" s="202"/>
      <c r="J149" s="156"/>
    </row>
    <row r="150">
      <c r="A150" s="184" t="str">
        <f>'Alle Produkte - Gesamtsortiment'!A182</f>
        <v>N30</v>
      </c>
      <c r="B150" s="112" t="str">
        <f>'Alle Produkte - Gesamtsortiment'!C182</f>
        <v>Kaffee Irlanda Créma Bohnen</v>
      </c>
      <c r="C150" s="162">
        <f>'Alle Produkte - Gesamtsortiment'!U182</f>
        <v>23.56475</v>
      </c>
      <c r="D150" s="200">
        <v>15.9</v>
      </c>
      <c r="E150" s="201">
        <f t="shared" si="35"/>
        <v>7.66475</v>
      </c>
      <c r="F150" s="202">
        <f t="shared" si="36"/>
        <v>1.482059748</v>
      </c>
      <c r="G150" s="200">
        <v>32.95</v>
      </c>
      <c r="H150" s="203">
        <f t="shared" ref="H150:H151" si="37">C150-G150</f>
        <v>-9.38525</v>
      </c>
      <c r="I150" s="202">
        <f t="shared" ref="I150:I151" si="38"> C150/G150</f>
        <v>0.7151669196</v>
      </c>
      <c r="J150" s="156"/>
    </row>
    <row r="151">
      <c r="A151" s="184" t="str">
        <f>'Alle Produkte - Gesamtsortiment'!A183</f>
        <v>N31</v>
      </c>
      <c r="B151" s="112" t="str">
        <f>'Alle Produkte - Gesamtsortiment'!C183</f>
        <v>Kaffee Irlanda Espresso Bohnen</v>
      </c>
      <c r="C151" s="162">
        <f>'Alle Produkte - Gesamtsortiment'!U183</f>
        <v>23.56475</v>
      </c>
      <c r="D151" s="199"/>
      <c r="E151" s="152"/>
      <c r="F151" s="202"/>
      <c r="G151" s="199">
        <v>32.95</v>
      </c>
      <c r="H151" s="203">
        <f t="shared" si="37"/>
        <v>-9.38525</v>
      </c>
      <c r="I151" s="202">
        <f t="shared" si="38"/>
        <v>0.7151669196</v>
      </c>
      <c r="J151" s="156"/>
    </row>
    <row r="152">
      <c r="A152" s="184" t="str">
        <f>'Alle Produkte - Gesamtsortiment'!A184</f>
        <v>N32</v>
      </c>
      <c r="B152" s="112" t="str">
        <f>'Alle Produkte - Gesamtsortiment'!C184</f>
        <v>Kaffee Antigua Queen</v>
      </c>
      <c r="C152" s="162">
        <f>'Alle Produkte - Gesamtsortiment'!U184</f>
        <v>21.648</v>
      </c>
      <c r="D152" s="200"/>
      <c r="E152" s="200"/>
      <c r="F152" s="202"/>
      <c r="G152" s="200"/>
      <c r="H152" s="200"/>
      <c r="I152" s="202"/>
      <c r="J152" s="156"/>
    </row>
    <row r="153">
      <c r="A153" s="184" t="str">
        <f>'Alle Produkte - Gesamtsortiment'!A185</f>
        <v>N33</v>
      </c>
      <c r="B153" s="112" t="str">
        <f>'Alle Produkte - Gesamtsortiment'!C185</f>
        <v>Kaffee Bonga Bonga</v>
      </c>
      <c r="C153" s="162">
        <f>'Alle Produkte - Gesamtsortiment'!U185</f>
        <v>26.158</v>
      </c>
      <c r="D153" s="200"/>
      <c r="E153" s="200"/>
      <c r="F153" s="202"/>
      <c r="G153" s="200"/>
      <c r="H153" s="200"/>
      <c r="I153" s="202"/>
      <c r="J153" s="156"/>
    </row>
    <row r="154">
      <c r="A154" s="184" t="str">
        <f>'Alle Produkte - Gesamtsortiment'!A186</f>
        <v>N34</v>
      </c>
      <c r="B154" s="112" t="str">
        <f>'Alle Produkte - Gesamtsortiment'!C186</f>
        <v>Kaffee Buna Harrari</v>
      </c>
      <c r="C154" s="162">
        <f>'Alle Produkte - Gesamtsortiment'!U186</f>
        <v>23.452</v>
      </c>
      <c r="D154" s="200"/>
      <c r="E154" s="200"/>
      <c r="F154" s="202"/>
      <c r="G154" s="200"/>
      <c r="H154" s="200"/>
      <c r="I154" s="202"/>
      <c r="J154" s="156"/>
    </row>
    <row r="155">
      <c r="A155" s="161" t="str">
        <f>'Alle Produkte - Gesamtsortiment'!A187</f>
        <v>N35</v>
      </c>
      <c r="B155" s="112" t="str">
        <f>'Alle Produkte - Gesamtsortiment'!C187</f>
        <v>Kaffee Gandhi Pur</v>
      </c>
      <c r="C155" s="162">
        <f>'Alle Produkte - Gesamtsortiment'!U187</f>
        <v>21.648</v>
      </c>
      <c r="D155" s="200"/>
      <c r="E155" s="200"/>
      <c r="F155" s="202"/>
      <c r="G155" s="200"/>
      <c r="H155" s="200"/>
      <c r="I155" s="202"/>
      <c r="J155" s="156"/>
    </row>
    <row r="156">
      <c r="A156" s="184" t="str">
        <f>'Alle Produkte - Gesamtsortiment'!A188</f>
        <v>N36</v>
      </c>
      <c r="B156" s="112" t="str">
        <f>'Alle Produkte - Gesamtsortiment'!C188</f>
        <v>Kaffee La Bomba</v>
      </c>
      <c r="C156" s="162">
        <f>'Alle Produkte - Gesamtsortiment'!U188</f>
        <v>21.648</v>
      </c>
      <c r="D156" s="200"/>
      <c r="E156" s="200"/>
      <c r="F156" s="202"/>
      <c r="G156" s="200"/>
      <c r="H156" s="200"/>
      <c r="I156" s="202"/>
      <c r="J156" s="156"/>
    </row>
    <row r="157">
      <c r="A157" s="184" t="str">
        <f>'Alle Produkte - Gesamtsortiment'!A192</f>
        <v>N40</v>
      </c>
      <c r="B157" s="112" t="str">
        <f>'Alle Produkte - Gesamtsortiment'!C192</f>
        <v>Kaffee Irlanda Espresso gem.</v>
      </c>
      <c r="C157" s="162">
        <f>'Alle Produkte - Gesamtsortiment'!U192</f>
        <v>11.782375</v>
      </c>
      <c r="D157" s="200">
        <v>4.2</v>
      </c>
      <c r="E157" s="201">
        <f t="shared" ref="E157:E165" si="39">C157-D157</f>
        <v>7.582375</v>
      </c>
      <c r="F157" s="202">
        <f t="shared" ref="F157:F165" si="40">C157/D157</f>
        <v>2.805327381</v>
      </c>
      <c r="G157" s="200">
        <v>7.9</v>
      </c>
      <c r="H157" s="203">
        <f t="shared" ref="H157:H159" si="41">C157-G157</f>
        <v>3.882375</v>
      </c>
      <c r="I157" s="202">
        <f t="shared" ref="I157:I159" si="42"> C157/G157</f>
        <v>1.491439873</v>
      </c>
      <c r="J157" s="156"/>
    </row>
    <row r="158">
      <c r="A158" s="184" t="str">
        <f>'Alle Produkte - Gesamtsortiment'!A193</f>
        <v>N41</v>
      </c>
      <c r="B158" s="112" t="str">
        <f>'Alle Produkte - Gesamtsortiment'!C193</f>
        <v>Kaffee Irlanda Créma gem.</v>
      </c>
      <c r="C158" s="162">
        <f>'Alle Produkte - Gesamtsortiment'!U193</f>
        <v>11.782375</v>
      </c>
      <c r="D158" s="200">
        <v>3.95</v>
      </c>
      <c r="E158" s="201">
        <f t="shared" si="39"/>
        <v>7.832375</v>
      </c>
      <c r="F158" s="202">
        <f t="shared" si="40"/>
        <v>2.982879747</v>
      </c>
      <c r="G158" s="200">
        <v>7.9</v>
      </c>
      <c r="H158" s="203">
        <f t="shared" si="41"/>
        <v>3.882375</v>
      </c>
      <c r="I158" s="202">
        <f t="shared" si="42"/>
        <v>1.491439873</v>
      </c>
      <c r="J158" s="156"/>
    </row>
    <row r="159">
      <c r="A159" s="184" t="str">
        <f>'Alle Produkte - Gesamtsortiment'!A194</f>
        <v>N42</v>
      </c>
      <c r="B159" s="112" t="str">
        <f>'Alle Produkte - Gesamtsortiment'!C194</f>
        <v>Verveine-Eisenkraut</v>
      </c>
      <c r="C159" s="162">
        <f>'Alle Produkte - Gesamtsortiment'!U194</f>
        <v>4.791875</v>
      </c>
      <c r="D159" s="200">
        <v>1.95</v>
      </c>
      <c r="E159" s="201">
        <f t="shared" si="39"/>
        <v>2.841875</v>
      </c>
      <c r="F159" s="202">
        <f t="shared" si="40"/>
        <v>2.457371795</v>
      </c>
      <c r="G159" s="200">
        <v>5.4</v>
      </c>
      <c r="H159" s="203">
        <f t="shared" si="41"/>
        <v>-0.608125</v>
      </c>
      <c r="I159" s="202">
        <f t="shared" si="42"/>
        <v>0.8873842593</v>
      </c>
      <c r="J159" s="156"/>
    </row>
    <row r="160">
      <c r="A160" s="184" t="str">
        <f>'Alle Produkte - Gesamtsortiment'!A195</f>
        <v>N43</v>
      </c>
      <c r="B160" s="112" t="str">
        <f>'Alle Produkte - Gesamtsortiment'!C195</f>
        <v>Pfefferminze</v>
      </c>
      <c r="C160" s="162">
        <f>'Alle Produkte - Gesamtsortiment'!U195</f>
        <v>4.791875</v>
      </c>
      <c r="D160" s="200">
        <v>3.2</v>
      </c>
      <c r="E160" s="201">
        <f t="shared" si="39"/>
        <v>1.591875</v>
      </c>
      <c r="F160" s="202">
        <f t="shared" si="40"/>
        <v>1.497460938</v>
      </c>
      <c r="G160" s="200"/>
      <c r="H160" s="200"/>
      <c r="I160" s="202"/>
      <c r="J160" s="156"/>
    </row>
    <row r="161">
      <c r="A161" s="184" t="str">
        <f>'Alle Produkte - Gesamtsortiment'!A196</f>
        <v>N44</v>
      </c>
      <c r="B161" s="112" t="str">
        <f>'Alle Produkte - Gesamtsortiment'!C196</f>
        <v>Kamille</v>
      </c>
      <c r="C161" s="162">
        <f>'Alle Produkte - Gesamtsortiment'!U196</f>
        <v>4.791875</v>
      </c>
      <c r="D161" s="200">
        <v>1.0</v>
      </c>
      <c r="E161" s="201">
        <f t="shared" si="39"/>
        <v>3.791875</v>
      </c>
      <c r="F161" s="202">
        <f t="shared" si="40"/>
        <v>4.791875</v>
      </c>
      <c r="G161" s="200"/>
      <c r="H161" s="200"/>
      <c r="I161" s="202"/>
      <c r="J161" s="156"/>
    </row>
    <row r="162">
      <c r="A162" s="184" t="str">
        <f>'Alle Produkte - Gesamtsortiment'!A197</f>
        <v>N45</v>
      </c>
      <c r="B162" s="112" t="str">
        <f>'Alle Produkte - Gesamtsortiment'!C197</f>
        <v>Schwarztee</v>
      </c>
      <c r="C162" s="162">
        <f>'Alle Produkte - Gesamtsortiment'!U197</f>
        <v>2.81875</v>
      </c>
      <c r="D162" s="200">
        <v>1.25</v>
      </c>
      <c r="E162" s="201">
        <f t="shared" si="39"/>
        <v>1.56875</v>
      </c>
      <c r="F162" s="202">
        <f t="shared" si="40"/>
        <v>2.255</v>
      </c>
      <c r="G162" s="200"/>
      <c r="H162" s="200"/>
      <c r="I162" s="202"/>
      <c r="J162" s="156"/>
    </row>
    <row r="163">
      <c r="A163" s="184" t="str">
        <f>'Alle Produkte - Gesamtsortiment'!A198</f>
        <v>N46</v>
      </c>
      <c r="B163" s="112" t="str">
        <f>'Alle Produkte - Gesamtsortiment'!C198</f>
        <v>Grüntee Jasmin lose</v>
      </c>
      <c r="C163" s="162">
        <f>'Alle Produkte - Gesamtsortiment'!U198</f>
        <v>7.14835</v>
      </c>
      <c r="D163" s="200">
        <v>4.95</v>
      </c>
      <c r="E163" s="201">
        <f t="shared" si="39"/>
        <v>2.19835</v>
      </c>
      <c r="F163" s="202">
        <f t="shared" si="40"/>
        <v>1.444111111</v>
      </c>
      <c r="G163" s="200"/>
      <c r="H163" s="200"/>
      <c r="I163" s="202"/>
      <c r="J163" s="156"/>
    </row>
    <row r="164">
      <c r="A164" s="184" t="str">
        <f>'Alle Produkte - Gesamtsortiment'!A199</f>
        <v>N47</v>
      </c>
      <c r="B164" s="112" t="str">
        <f>'Alle Produkte - Gesamtsortiment'!C199</f>
        <v>Hagebutte Hibiskus</v>
      </c>
      <c r="C164" s="162">
        <f>'Alle Produkte - Gesamtsortiment'!U199</f>
        <v>3.100625</v>
      </c>
      <c r="D164" s="199"/>
      <c r="E164" s="201">
        <f t="shared" si="39"/>
        <v>3.100625</v>
      </c>
      <c r="F164" s="202" t="str">
        <f t="shared" si="40"/>
        <v>#DIV/0!</v>
      </c>
      <c r="G164" s="199"/>
      <c r="H164" s="200"/>
      <c r="I164" s="202"/>
      <c r="J164" s="156"/>
    </row>
    <row r="165">
      <c r="A165" s="184" t="str">
        <f>'Alle Produkte - Gesamtsortiment'!A200</f>
        <v>N50</v>
      </c>
      <c r="B165" s="112" t="str">
        <f>'Alle Produkte - Gesamtsortiment'!C200</f>
        <v>Erdnussbutter</v>
      </c>
      <c r="C165" s="162">
        <f>'Alle Produkte - Gesamtsortiment'!U200</f>
        <v>5.761525</v>
      </c>
      <c r="D165" s="200">
        <v>9.95</v>
      </c>
      <c r="E165" s="201">
        <f t="shared" si="39"/>
        <v>-4.188475</v>
      </c>
      <c r="F165" s="202">
        <f t="shared" si="40"/>
        <v>0.5790477387</v>
      </c>
      <c r="G165" s="200"/>
      <c r="H165" s="200"/>
      <c r="I165" s="202"/>
      <c r="J165" s="156"/>
    </row>
    <row r="166">
      <c r="A166" s="184" t="str">
        <f>'Alle Produkte - Gesamtsortiment'!A201</f>
        <v>N51</v>
      </c>
      <c r="B166" s="112" t="str">
        <f>'Alle Produkte - Gesamtsortiment'!C201</f>
        <v>Honig gross</v>
      </c>
      <c r="C166" s="162">
        <f>'Alle Produkte - Gesamtsortiment'!U201</f>
        <v>15.785</v>
      </c>
      <c r="D166" s="200"/>
      <c r="E166" s="152"/>
      <c r="F166" s="202"/>
      <c r="G166" s="200"/>
      <c r="H166" s="152"/>
      <c r="I166" s="202"/>
      <c r="J166" s="156"/>
    </row>
    <row r="167">
      <c r="A167" s="184" t="str">
        <f>'Alle Produkte - Gesamtsortiment'!A202</f>
        <v>N52</v>
      </c>
      <c r="B167" s="112" t="str">
        <f>'Alle Produkte - Gesamtsortiment'!C202</f>
        <v>Honig klein</v>
      </c>
      <c r="C167" s="162">
        <f>'Alle Produkte - Gesamtsortiment'!U202</f>
        <v>9.02</v>
      </c>
      <c r="D167" s="200"/>
      <c r="E167" s="152"/>
      <c r="F167" s="202"/>
      <c r="G167" s="200"/>
      <c r="H167" s="152"/>
      <c r="I167" s="202"/>
      <c r="J167" s="156"/>
    </row>
    <row r="168">
      <c r="A168" s="184" t="str">
        <f>'Alle Produkte - Gesamtsortiment'!A203</f>
        <v>N53</v>
      </c>
      <c r="B168" s="112" t="str">
        <f>'Alle Produkte - Gesamtsortiment'!C203</f>
        <v>Konfitüre Erdbeer</v>
      </c>
      <c r="C168" s="162">
        <f>'Alle Produkte - Gesamtsortiment'!U203</f>
        <v>3.2923</v>
      </c>
      <c r="D168" s="200">
        <v>3.4</v>
      </c>
      <c r="E168" s="201">
        <f t="shared" ref="E168:E170" si="43">C168-D168</f>
        <v>-0.1077</v>
      </c>
      <c r="F168" s="202">
        <f t="shared" ref="F168:F170" si="44">C168/D168</f>
        <v>0.9683235294</v>
      </c>
      <c r="G168" s="200"/>
      <c r="H168" s="200"/>
      <c r="I168" s="202"/>
      <c r="J168" s="156"/>
    </row>
    <row r="169">
      <c r="A169" s="161" t="str">
        <f>'Alle Produkte - Gesamtsortiment'!A204</f>
        <v>N54</v>
      </c>
      <c r="B169" s="112" t="str">
        <f>'Alle Produkte - Gesamtsortiment'!C204</f>
        <v>Konfitüre Himbeer</v>
      </c>
      <c r="C169" s="162">
        <f>'Alle Produkte - Gesamtsortiment'!U204</f>
        <v>5.806625</v>
      </c>
      <c r="D169" s="200">
        <v>2.95</v>
      </c>
      <c r="E169" s="201">
        <f t="shared" si="43"/>
        <v>2.856625</v>
      </c>
      <c r="F169" s="202">
        <f t="shared" si="44"/>
        <v>1.968347458</v>
      </c>
      <c r="G169" s="200"/>
      <c r="H169" s="200"/>
      <c r="I169" s="202"/>
      <c r="J169" s="156"/>
    </row>
    <row r="170">
      <c r="A170" s="184" t="str">
        <f>'Alle Produkte - Gesamtsortiment'!A205</f>
        <v>N55</v>
      </c>
      <c r="B170" s="112" t="str">
        <f>'Alle Produkte - Gesamtsortiment'!C205</f>
        <v>Konfitüre Aprikose</v>
      </c>
      <c r="C170" s="162">
        <f>'Alle Produkte - Gesamtsortiment'!U205</f>
        <v>3.235925</v>
      </c>
      <c r="D170" s="200">
        <v>2.8</v>
      </c>
      <c r="E170" s="201">
        <f t="shared" si="43"/>
        <v>0.435925</v>
      </c>
      <c r="F170" s="202">
        <f t="shared" si="44"/>
        <v>1.1556875</v>
      </c>
      <c r="G170" s="200"/>
      <c r="H170" s="200"/>
      <c r="I170" s="202"/>
      <c r="J170" s="156"/>
    </row>
    <row r="171">
      <c r="A171" s="184" t="str">
        <f>'Alle Produkte - Gesamtsortiment'!A206</f>
        <v>N56</v>
      </c>
      <c r="B171" s="112" t="str">
        <f>'Alle Produkte - Gesamtsortiment'!C206</f>
        <v>Mandelmus</v>
      </c>
      <c r="C171" s="162">
        <f>'Alle Produkte - Gesamtsortiment'!U206</f>
        <v>7.024325</v>
      </c>
      <c r="D171" s="200"/>
      <c r="E171" s="200"/>
      <c r="F171" s="202"/>
      <c r="G171" s="200"/>
      <c r="H171" s="200"/>
      <c r="I171" s="202"/>
      <c r="J171" s="156"/>
    </row>
    <row r="172">
      <c r="A172" s="184" t="str">
        <f>'Alle Produkte - Gesamtsortiment'!A208</f>
        <v>P10</v>
      </c>
      <c r="B172" s="112" t="str">
        <f>'Alle Produkte - Gesamtsortiment'!C208</f>
        <v>Schoggi Mandeln</v>
      </c>
      <c r="C172" s="162">
        <f>'Alle Produkte - Gesamtsortiment'!U208</f>
        <v>4.17175</v>
      </c>
      <c r="D172" s="200"/>
      <c r="E172" s="201">
        <f t="shared" ref="E172:E176" si="45">C172-D172</f>
        <v>4.17175</v>
      </c>
      <c r="F172" s="202" t="str">
        <f t="shared" ref="F172:F176" si="46">C172/D172</f>
        <v>#DIV/0!</v>
      </c>
      <c r="G172" s="200"/>
      <c r="H172" s="200"/>
      <c r="I172" s="202"/>
      <c r="J172" s="156"/>
    </row>
    <row r="173">
      <c r="A173" s="184" t="str">
        <f>'Alle Produkte - Gesamtsortiment'!A209</f>
        <v>P11</v>
      </c>
      <c r="B173" s="112" t="str">
        <f>'Alle Produkte - Gesamtsortiment'!C209</f>
        <v>UrDinkel-Cantucci</v>
      </c>
      <c r="C173" s="162">
        <f>'Alle Produkte - Gesamtsortiment'!U209</f>
        <v>5.445825</v>
      </c>
      <c r="D173" s="199"/>
      <c r="E173" s="201">
        <f t="shared" si="45"/>
        <v>5.445825</v>
      </c>
      <c r="F173" s="202" t="str">
        <f t="shared" si="46"/>
        <v>#DIV/0!</v>
      </c>
      <c r="G173" s="199"/>
      <c r="H173" s="200"/>
      <c r="I173" s="202"/>
      <c r="J173" s="156"/>
    </row>
    <row r="174">
      <c r="A174" s="184" t="str">
        <f>'Alle Produkte - Gesamtsortiment'!A210</f>
        <v>P12</v>
      </c>
      <c r="B174" s="112" t="str">
        <f>'Alle Produkte - Gesamtsortiment'!C210</f>
        <v>Schokolade 70% Edelbitter</v>
      </c>
      <c r="C174" s="162">
        <f>'Alle Produkte - Gesamtsortiment'!U210</f>
        <v>3.777125</v>
      </c>
      <c r="D174" s="199"/>
      <c r="E174" s="201">
        <f t="shared" si="45"/>
        <v>3.777125</v>
      </c>
      <c r="F174" s="202" t="str">
        <f t="shared" si="46"/>
        <v>#DIV/0!</v>
      </c>
      <c r="G174" s="199"/>
      <c r="H174" s="200"/>
      <c r="I174" s="202"/>
      <c r="J174" s="156"/>
    </row>
    <row r="175">
      <c r="A175" s="184" t="str">
        <f>'Alle Produkte - Gesamtsortiment'!A211</f>
        <v>P13</v>
      </c>
      <c r="B175" s="112" t="str">
        <f>'Alle Produkte - Gesamtsortiment'!C211</f>
        <v>Schokolade 41% Vollmilch</v>
      </c>
      <c r="C175" s="162">
        <f>'Alle Produkte - Gesamtsortiment'!U211</f>
        <v>3.777125</v>
      </c>
      <c r="D175" s="199"/>
      <c r="E175" s="201">
        <f t="shared" si="45"/>
        <v>3.777125</v>
      </c>
      <c r="F175" s="202" t="str">
        <f t="shared" si="46"/>
        <v>#DIV/0!</v>
      </c>
      <c r="G175" s="199"/>
      <c r="H175" s="200"/>
      <c r="I175" s="202"/>
      <c r="J175" s="156"/>
    </row>
    <row r="176">
      <c r="A176" s="184" t="str">
        <f>'Alle Produkte - Gesamtsortiment'!A212</f>
        <v>P14</v>
      </c>
      <c r="B176" s="112" t="str">
        <f>'Alle Produkte - Gesamtsortiment'!C212</f>
        <v>Schokolade 35% Vollmilch vegan Haselnuss</v>
      </c>
      <c r="C176" s="162">
        <f>'Alle Produkte - Gesamtsortiment'!U212</f>
        <v>3.777125</v>
      </c>
      <c r="D176" s="199"/>
      <c r="E176" s="201">
        <f t="shared" si="45"/>
        <v>3.777125</v>
      </c>
      <c r="F176" s="202" t="str">
        <f t="shared" si="46"/>
        <v>#DIV/0!</v>
      </c>
      <c r="G176" s="199"/>
      <c r="H176" s="200"/>
      <c r="I176" s="202"/>
      <c r="J176" s="156"/>
    </row>
    <row r="177">
      <c r="A177" s="184" t="str">
        <f>'Alle Produkte - Gesamtsortiment'!A213</f>
        <v>P15</v>
      </c>
      <c r="B177" s="112" t="str">
        <f>'Alle Produkte - Gesamtsortiment'!C213</f>
        <v>Frollini Kakaokekse </v>
      </c>
      <c r="C177" s="162">
        <f>'Alle Produkte - Gesamtsortiment'!U213</f>
        <v>3.777125</v>
      </c>
      <c r="D177" s="200"/>
      <c r="E177" s="200"/>
      <c r="F177" s="202"/>
      <c r="G177" s="200"/>
      <c r="H177" s="200"/>
      <c r="I177" s="202"/>
      <c r="J177" s="156"/>
    </row>
    <row r="178">
      <c r="A178" s="184" t="str">
        <f>'Alle Produkte - Gesamtsortiment'!A214</f>
        <v>P16</v>
      </c>
      <c r="B178" s="112" t="str">
        <f>'Alle Produkte - Gesamtsortiment'!C214</f>
        <v>Schokolade Blanc</v>
      </c>
      <c r="C178" s="162">
        <f>'Alle Produkte - Gesamtsortiment'!U214</f>
        <v>2.1648</v>
      </c>
      <c r="D178" s="200"/>
      <c r="E178" s="200"/>
      <c r="F178" s="202"/>
      <c r="G178" s="200"/>
      <c r="H178" s="200"/>
      <c r="I178" s="202"/>
      <c r="J178" s="156"/>
    </row>
    <row r="179">
      <c r="A179" s="184" t="str">
        <f>'Alle Produkte - Gesamtsortiment'!A215</f>
        <v>P17</v>
      </c>
      <c r="B179" s="112" t="str">
        <f>'Alle Produkte - Gesamtsortiment'!C215</f>
        <v>Schokolade Garçoa Sronko / Curimaná</v>
      </c>
      <c r="C179" s="162">
        <f>'Alle Produkte - Gesamtsortiment'!U215</f>
        <v>7.32875</v>
      </c>
      <c r="D179" s="200"/>
      <c r="E179" s="200"/>
      <c r="F179" s="202"/>
      <c r="G179" s="200"/>
      <c r="H179" s="200"/>
      <c r="I179" s="202"/>
      <c r="J179" s="156"/>
    </row>
    <row r="180">
      <c r="A180" s="184" t="str">
        <f>'Alle Produkte - Gesamtsortiment'!A216</f>
        <v>P18</v>
      </c>
      <c r="B180" s="112" t="str">
        <f>'Alle Produkte - Gesamtsortiment'!C216</f>
        <v>Schokolade Garçoa Idukki / Chulucanas</v>
      </c>
      <c r="C180" s="162">
        <f>'Alle Produkte - Gesamtsortiment'!U216</f>
        <v>8.45625</v>
      </c>
      <c r="D180" s="200"/>
      <c r="E180" s="200"/>
      <c r="F180" s="202"/>
      <c r="G180" s="200"/>
      <c r="H180" s="200"/>
      <c r="I180" s="202"/>
      <c r="J180" s="156"/>
    </row>
    <row r="181">
      <c r="A181" s="184" t="str">
        <f>'Alle Produkte - Gesamtsortiment'!A217</f>
        <v>P19</v>
      </c>
      <c r="B181" s="112" t="str">
        <f>'Alle Produkte - Gesamtsortiment'!C217</f>
        <v>Schokolade La Flor</v>
      </c>
      <c r="C181" s="162">
        <f>'Alle Produkte - Gesamtsortiment'!U217</f>
        <v>6.314</v>
      </c>
      <c r="D181" s="200"/>
      <c r="E181" s="200"/>
      <c r="F181" s="202"/>
      <c r="G181" s="200"/>
      <c r="H181" s="200"/>
      <c r="I181" s="202"/>
      <c r="J181" s="156"/>
    </row>
    <row r="182">
      <c r="A182" s="184" t="str">
        <f>'Alle Produkte - Gesamtsortiment'!A218</f>
        <v>P20</v>
      </c>
      <c r="B182" s="112" t="str">
        <f>'Alle Produkte - Gesamtsortiment'!C218</f>
        <v>Knäckebrot</v>
      </c>
      <c r="C182" s="162">
        <f>'Alle Produkte - Gesamtsortiment'!U218</f>
        <v>2.54815</v>
      </c>
      <c r="D182" s="199"/>
      <c r="E182" s="201">
        <f>C182-D182</f>
        <v>2.54815</v>
      </c>
      <c r="F182" s="202" t="str">
        <f>C182/D182</f>
        <v>#DIV/0!</v>
      </c>
      <c r="G182" s="199"/>
      <c r="H182" s="200"/>
      <c r="I182" s="202"/>
      <c r="J182" s="156"/>
    </row>
    <row r="183">
      <c r="A183" s="161" t="str">
        <f>'Alle Produkte - Gesamtsortiment'!A219</f>
        <v>P21</v>
      </c>
      <c r="B183" s="112" t="str">
        <f>'Alle Produkte - Gesamtsortiment'!C219</f>
        <v>Amaranth Mais-Waffeln Meersalz</v>
      </c>
      <c r="C183" s="162">
        <f>'Alle Produkte - Gesamtsortiment'!U219</f>
        <v>2.333925</v>
      </c>
      <c r="D183" s="199"/>
      <c r="E183" s="200"/>
      <c r="F183" s="202"/>
      <c r="G183" s="199"/>
      <c r="H183" s="200"/>
      <c r="I183" s="202"/>
      <c r="J183" s="156"/>
    </row>
    <row r="184">
      <c r="A184" s="184" t="str">
        <f>'Alle Produkte - Gesamtsortiment'!A220</f>
        <v>P22</v>
      </c>
      <c r="B184" s="112" t="str">
        <f>'Alle Produkte - Gesamtsortiment'!C220</f>
        <v>Reiswaffeln mit Salz</v>
      </c>
      <c r="C184" s="162">
        <f>'Alle Produkte - Gesamtsortiment'!U220</f>
        <v>1.296625</v>
      </c>
      <c r="D184" s="199"/>
      <c r="E184" s="201">
        <f>C184-D184</f>
        <v>1.296625</v>
      </c>
      <c r="F184" s="202" t="str">
        <f>C184/D184</f>
        <v>#DIV/0!</v>
      </c>
      <c r="G184" s="199"/>
      <c r="H184" s="200"/>
      <c r="I184" s="202"/>
      <c r="J184" s="156"/>
    </row>
    <row r="185">
      <c r="A185" s="184" t="str">
        <f>'Alle Produkte - Gesamtsortiment'!A221</f>
        <v>P23</v>
      </c>
      <c r="B185" s="112" t="str">
        <f>'Alle Produkte - Gesamtsortiment'!C221</f>
        <v>Dinkel Zwieback ungesüsst</v>
      </c>
      <c r="C185" s="162">
        <f>'Alle Produkte - Gesamtsortiment'!U221</f>
        <v>3.26975</v>
      </c>
      <c r="D185" s="199"/>
      <c r="E185" s="200"/>
      <c r="F185" s="202"/>
      <c r="G185" s="199"/>
      <c r="H185" s="200"/>
      <c r="I185" s="202"/>
      <c r="J185" s="156"/>
    </row>
    <row r="186">
      <c r="A186" s="184" t="str">
        <f>'Alle Produkte - Gesamtsortiment'!A222</f>
        <v>P24</v>
      </c>
      <c r="B186" s="112" t="str">
        <f>'Alle Produkte - Gesamtsortiment'!C222</f>
        <v>Dinkel Cracker mit Sesam</v>
      </c>
      <c r="C186" s="162">
        <f>'Alle Produkte - Gesamtsortiment'!U222</f>
        <v>2.085875</v>
      </c>
      <c r="D186" s="199"/>
      <c r="E186" s="200"/>
      <c r="F186" s="202"/>
      <c r="G186" s="199"/>
      <c r="H186" s="200"/>
      <c r="I186" s="202"/>
      <c r="J186" s="156"/>
    </row>
    <row r="187">
      <c r="A187" s="184" t="str">
        <f>'Alle Produkte - Gesamtsortiment'!A223</f>
        <v>P25</v>
      </c>
      <c r="B187" s="62" t="str">
        <f>'Alle Produkte - Gesamtsortiment'!C223</f>
        <v>Mandorle Pralinate</v>
      </c>
      <c r="C187" s="162">
        <f>'Alle Produkte - Gesamtsortiment'!U223</f>
        <v>3.157</v>
      </c>
      <c r="D187" s="199"/>
      <c r="E187" s="200"/>
      <c r="F187" s="202"/>
      <c r="G187" s="199"/>
      <c r="H187" s="200"/>
      <c r="I187" s="202"/>
      <c r="J187" s="156"/>
    </row>
    <row r="188">
      <c r="A188" s="184" t="str">
        <f>'Alle Produkte - Gesamtsortiment'!A225</f>
        <v>Q10</v>
      </c>
      <c r="B188" s="112" t="str">
        <f>'Alle Produkte - Gesamtsortiment'!C225</f>
        <v>Dinkelruchmehl</v>
      </c>
      <c r="C188" s="162">
        <f>'Alle Produkte - Gesamtsortiment'!U225</f>
        <v>6.235075</v>
      </c>
      <c r="D188" s="199"/>
      <c r="E188" s="201">
        <f t="shared" ref="E188:E190" si="47">C188-D188</f>
        <v>6.235075</v>
      </c>
      <c r="F188" s="202" t="str">
        <f t="shared" ref="F188:F190" si="48">C188/D188</f>
        <v>#DIV/0!</v>
      </c>
      <c r="G188" s="199"/>
      <c r="H188" s="200"/>
      <c r="I188" s="202"/>
      <c r="J188" s="156"/>
    </row>
    <row r="189">
      <c r="A189" s="184" t="str">
        <f>'Alle Produkte - Gesamtsortiment'!A226</f>
        <v>Q11</v>
      </c>
      <c r="B189" s="112" t="str">
        <f>'Alle Produkte - Gesamtsortiment'!C226</f>
        <v>Haushaltmehl (Ruchmehl)</v>
      </c>
      <c r="C189" s="162">
        <f>'Alle Produkte - Gesamtsortiment'!U226</f>
        <v>4.3747</v>
      </c>
      <c r="D189" s="199"/>
      <c r="E189" s="201">
        <f t="shared" si="47"/>
        <v>4.3747</v>
      </c>
      <c r="F189" s="202" t="str">
        <f t="shared" si="48"/>
        <v>#DIV/0!</v>
      </c>
      <c r="G189" s="199"/>
      <c r="H189" s="200"/>
      <c r="I189" s="202"/>
      <c r="J189" s="156"/>
    </row>
    <row r="190">
      <c r="A190" s="184" t="str">
        <f>'Alle Produkte - Gesamtsortiment'!A227</f>
        <v>Q12</v>
      </c>
      <c r="B190" s="112" t="str">
        <f>'Alle Produkte - Gesamtsortiment'!C227</f>
        <v>Weissmehl</v>
      </c>
      <c r="C190" s="162">
        <f>'Alle Produkte - Gesamtsortiment'!U227</f>
        <v>4.318325</v>
      </c>
      <c r="D190" s="199"/>
      <c r="E190" s="201">
        <f t="shared" si="47"/>
        <v>4.318325</v>
      </c>
      <c r="F190" s="202" t="str">
        <f t="shared" si="48"/>
        <v>#DIV/0!</v>
      </c>
      <c r="G190" s="199"/>
      <c r="H190" s="200"/>
      <c r="I190" s="202"/>
      <c r="J190" s="156"/>
    </row>
    <row r="191">
      <c r="A191" s="184" t="str">
        <f>'Alle Produkte - Gesamtsortiment'!A228</f>
        <v>Q13</v>
      </c>
      <c r="B191" s="112" t="str">
        <f>'Alle Produkte - Gesamtsortiment'!C228</f>
        <v>Roggen-Vollkornmehl</v>
      </c>
      <c r="C191" s="162">
        <f>'Alle Produkte - Gesamtsortiment'!U228</f>
        <v>3.99135</v>
      </c>
      <c r="D191" s="199"/>
      <c r="E191" s="200"/>
      <c r="F191" s="202"/>
      <c r="G191" s="199"/>
      <c r="H191" s="200"/>
      <c r="I191" s="202"/>
      <c r="J191" s="156"/>
    </row>
    <row r="192">
      <c r="A192" s="184" t="str">
        <f>'Alle Produkte - Gesamtsortiment'!A229</f>
        <v>Q14</v>
      </c>
      <c r="B192" s="112" t="str">
        <f>'Alle Produkte - Gesamtsortiment'!C229</f>
        <v>Vierkorn-Vollkornmehl</v>
      </c>
      <c r="C192" s="162">
        <f>'Alle Produkte - Gesamtsortiment'!U229</f>
        <v>4.75805</v>
      </c>
      <c r="D192" s="199"/>
      <c r="E192" s="200"/>
      <c r="F192" s="202"/>
      <c r="G192" s="199"/>
      <c r="H192" s="200"/>
      <c r="I192" s="202"/>
      <c r="J192" s="156"/>
    </row>
    <row r="193">
      <c r="A193" s="184" t="str">
        <f>'Alle Produkte - Gesamtsortiment'!A230</f>
        <v>Q15</v>
      </c>
      <c r="B193" s="112" t="str">
        <f>'Alle Produkte - Gesamtsortiment'!C230</f>
        <v>Backhefe</v>
      </c>
      <c r="C193" s="162">
        <f>'Alle Produkte - Gesamtsortiment'!U230</f>
        <v>3.664375</v>
      </c>
      <c r="D193" s="199"/>
      <c r="E193" s="200"/>
      <c r="F193" s="202"/>
      <c r="G193" s="199"/>
      <c r="H193" s="200"/>
      <c r="I193" s="202"/>
      <c r="J193" s="156"/>
    </row>
    <row r="194">
      <c r="A194" s="184" t="str">
        <f>'Alle Produkte - Gesamtsortiment'!A231</f>
        <v>Q20</v>
      </c>
      <c r="B194" s="112" t="str">
        <f>'Alle Produkte - Gesamtsortiment'!C231</f>
        <v>Zucker Rohrohr</v>
      </c>
      <c r="C194" s="162">
        <f>'Alle Produkte - Gesamtsortiment'!U231</f>
        <v>5.1865</v>
      </c>
      <c r="D194" s="200"/>
      <c r="E194" s="201">
        <f t="shared" ref="E194:E222" si="49">C194-D194</f>
        <v>5.1865</v>
      </c>
      <c r="F194" s="202" t="str">
        <f t="shared" ref="F194:F222" si="50">C194/D194</f>
        <v>#DIV/0!</v>
      </c>
      <c r="G194" s="200"/>
      <c r="H194" s="200"/>
      <c r="I194" s="202"/>
      <c r="J194" s="156"/>
    </row>
    <row r="195">
      <c r="A195" s="184" t="str">
        <f>'Alle Produkte - Gesamtsortiment'!A232</f>
        <v>Q21</v>
      </c>
      <c r="B195" s="112" t="str">
        <f>'Alle Produkte - Gesamtsortiment'!C232</f>
        <v>Zucker weiss</v>
      </c>
      <c r="C195" s="162">
        <f>'Alle Produkte - Gesamtsortiment'!U232</f>
        <v>3.326125</v>
      </c>
      <c r="D195" s="200">
        <v>2.5</v>
      </c>
      <c r="E195" s="201">
        <f t="shared" si="49"/>
        <v>0.826125</v>
      </c>
      <c r="F195" s="202">
        <f t="shared" si="50"/>
        <v>1.33045</v>
      </c>
      <c r="G195" s="200"/>
      <c r="H195" s="200"/>
      <c r="I195" s="202"/>
      <c r="J195" s="156"/>
    </row>
    <row r="196">
      <c r="A196" s="184" t="str">
        <f>'Alle Produkte - Gesamtsortiment'!A233</f>
        <v>Q22</v>
      </c>
      <c r="B196" s="112" t="str">
        <f>'Alle Produkte - Gesamtsortiment'!C233</f>
        <v>Ahornsirup</v>
      </c>
      <c r="C196" s="162">
        <f>'Alle Produkte - Gesamtsortiment'!U233</f>
        <v>7.86995</v>
      </c>
      <c r="D196" s="199"/>
      <c r="E196" s="201">
        <f t="shared" si="49"/>
        <v>7.86995</v>
      </c>
      <c r="F196" s="202" t="str">
        <f t="shared" si="50"/>
        <v>#DIV/0!</v>
      </c>
      <c r="G196" s="199"/>
      <c r="H196" s="200"/>
      <c r="I196" s="202"/>
      <c r="J196" s="156"/>
    </row>
    <row r="197">
      <c r="A197" s="161" t="str">
        <f>'Alle Produkte - Gesamtsortiment'!A234</f>
        <v>Q30</v>
      </c>
      <c r="B197" s="112" t="str">
        <f>'Alle Produkte - Gesamtsortiment'!C234</f>
        <v>Reis Drink Vollreis</v>
      </c>
      <c r="C197" s="162">
        <f>'Alle Produkte - Gesamtsortiment'!U234</f>
        <v>2.446675</v>
      </c>
      <c r="D197" s="199"/>
      <c r="E197" s="201">
        <f t="shared" si="49"/>
        <v>2.446675</v>
      </c>
      <c r="F197" s="202" t="str">
        <f t="shared" si="50"/>
        <v>#DIV/0!</v>
      </c>
      <c r="G197" s="199"/>
      <c r="H197" s="200"/>
      <c r="I197" s="202"/>
      <c r="J197" s="156"/>
    </row>
    <row r="198">
      <c r="A198" s="184" t="str">
        <f>'Alle Produkte - Gesamtsortiment'!A235</f>
        <v>Q31</v>
      </c>
      <c r="B198" s="112" t="str">
        <f>'Alle Produkte - Gesamtsortiment'!C235</f>
        <v>Soja Drink Mandeln</v>
      </c>
      <c r="C198" s="162">
        <f>'Alle Produkte - Gesamtsortiment'!U235</f>
        <v>2.604525</v>
      </c>
      <c r="D198" s="200"/>
      <c r="E198" s="201">
        <f t="shared" si="49"/>
        <v>2.604525</v>
      </c>
      <c r="F198" s="202" t="str">
        <f t="shared" si="50"/>
        <v>#DIV/0!</v>
      </c>
      <c r="G198" s="200"/>
      <c r="H198" s="200"/>
      <c r="I198" s="202"/>
      <c r="J198" s="156"/>
    </row>
    <row r="199">
      <c r="A199" s="184" t="str">
        <f>'Alle Produkte - Gesamtsortiment'!A236</f>
        <v>Q32</v>
      </c>
      <c r="B199" s="112" t="str">
        <f>'Alle Produkte - Gesamtsortiment'!C236</f>
        <v>Hafer Drink</v>
      </c>
      <c r="C199" s="162">
        <f>'Alle Produkte - Gesamtsortiment'!U236</f>
        <v>2.446675</v>
      </c>
      <c r="D199" s="200">
        <v>2.95</v>
      </c>
      <c r="E199" s="201">
        <f t="shared" si="49"/>
        <v>-0.503325</v>
      </c>
      <c r="F199" s="202">
        <f t="shared" si="50"/>
        <v>0.8293813559</v>
      </c>
      <c r="G199" s="200">
        <v>3.5</v>
      </c>
      <c r="H199" s="203">
        <f>C199-G199</f>
        <v>-1.053325</v>
      </c>
      <c r="I199" s="202">
        <f> C199/G199</f>
        <v>0.69905</v>
      </c>
      <c r="J199" s="156"/>
    </row>
    <row r="200">
      <c r="A200" s="184" t="str">
        <f>'Alle Produkte - Gesamtsortiment'!A237</f>
        <v>Q33</v>
      </c>
      <c r="B200" s="112" t="str">
        <f>'Alle Produkte - Gesamtsortiment'!C237</f>
        <v>UHT Milch</v>
      </c>
      <c r="C200" s="162">
        <f>'Alle Produkte - Gesamtsortiment'!U237</f>
        <v>2.0295</v>
      </c>
      <c r="D200" s="199"/>
      <c r="E200" s="201">
        <f t="shared" si="49"/>
        <v>2.0295</v>
      </c>
      <c r="F200" s="202" t="str">
        <f t="shared" si="50"/>
        <v>#DIV/0!</v>
      </c>
      <c r="G200" s="199"/>
      <c r="H200" s="200"/>
      <c r="I200" s="202"/>
      <c r="J200" s="156"/>
    </row>
    <row r="201">
      <c r="A201" s="184" t="str">
        <f>'Alle Produkte - Gesamtsortiment'!A238</f>
        <v>Q40</v>
      </c>
      <c r="B201" s="112" t="str">
        <f>'Alle Produkte - Gesamtsortiment'!C238</f>
        <v>Süssmost</v>
      </c>
      <c r="C201" s="162">
        <f>'Alle Produkte - Gesamtsortiment'!U238</f>
        <v>3.262375</v>
      </c>
      <c r="D201" s="199"/>
      <c r="E201" s="201">
        <f t="shared" si="49"/>
        <v>3.262375</v>
      </c>
      <c r="F201" s="202" t="str">
        <f t="shared" si="50"/>
        <v>#DIV/0!</v>
      </c>
      <c r="G201" s="199"/>
      <c r="H201" s="200"/>
      <c r="I201" s="202"/>
      <c r="J201" s="156"/>
    </row>
    <row r="202">
      <c r="A202" s="184" t="str">
        <f>'Alle Produkte - Gesamtsortiment'!A239</f>
        <v>Q41</v>
      </c>
      <c r="B202" s="112" t="str">
        <f>'Alle Produkte - Gesamtsortiment'!C239</f>
        <v>Orangensaft Solas</v>
      </c>
      <c r="C202" s="162">
        <f>'Alle Produkte - Gesamtsortiment'!U239</f>
        <v>3.100625</v>
      </c>
      <c r="D202" s="200"/>
      <c r="E202" s="201">
        <f t="shared" si="49"/>
        <v>3.100625</v>
      </c>
      <c r="F202" s="202" t="str">
        <f t="shared" si="50"/>
        <v>#DIV/0!</v>
      </c>
      <c r="G202" s="200"/>
      <c r="H202" s="200"/>
      <c r="I202" s="202"/>
      <c r="J202" s="156"/>
    </row>
    <row r="203">
      <c r="A203" s="184" t="str">
        <f>'Alle Produkte - Gesamtsortiment'!A240</f>
        <v>Q42</v>
      </c>
      <c r="B203" s="162" t="str">
        <f>'Alle Produkte - Gesamtsortiment'!C240</f>
        <v>Sirup Himbeere</v>
      </c>
      <c r="C203" s="162">
        <f>'Alle Produkte - Gesamtsortiment'!U240</f>
        <v>9.40335</v>
      </c>
      <c r="D203" s="199"/>
      <c r="E203" s="201">
        <f t="shared" si="49"/>
        <v>9.40335</v>
      </c>
      <c r="F203" s="202" t="str">
        <f t="shared" si="50"/>
        <v>#DIV/0!</v>
      </c>
      <c r="G203" s="199"/>
      <c r="H203" s="200"/>
      <c r="I203" s="202"/>
      <c r="J203" s="156"/>
    </row>
    <row r="204">
      <c r="A204" s="184" t="str">
        <f>'Alle Produkte - Gesamtsortiment'!A241</f>
        <v>Q43</v>
      </c>
      <c r="B204" s="162" t="str">
        <f>'Alle Produkte - Gesamtsortiment'!C241</f>
        <v>Sirup Holunderblüten</v>
      </c>
      <c r="C204" s="162">
        <f>'Alle Produkte - Gesamtsortiment'!U241</f>
        <v>9.40335</v>
      </c>
      <c r="D204" s="199"/>
      <c r="E204" s="201">
        <f t="shared" si="49"/>
        <v>9.40335</v>
      </c>
      <c r="F204" s="202" t="str">
        <f t="shared" si="50"/>
        <v>#DIV/0!</v>
      </c>
      <c r="G204" s="199"/>
      <c r="H204" s="200"/>
      <c r="I204" s="202"/>
      <c r="J204" s="156"/>
    </row>
    <row r="205">
      <c r="A205" s="184" t="str">
        <f>'Alle Produkte - Gesamtsortiment'!A243</f>
        <v>R10</v>
      </c>
      <c r="B205" s="112" t="str">
        <f>'Alle Produkte - Gesamtsortiment'!C243</f>
        <v>Salami aus der Toscana</v>
      </c>
      <c r="C205" s="162">
        <f>'Alle Produkte - Gesamtsortiment'!U243</f>
        <v>8.963625</v>
      </c>
      <c r="D205" s="200"/>
      <c r="E205" s="201">
        <f t="shared" si="49"/>
        <v>8.963625</v>
      </c>
      <c r="F205" s="202" t="str">
        <f t="shared" si="50"/>
        <v>#DIV/0!</v>
      </c>
      <c r="G205" s="200"/>
      <c r="H205" s="200"/>
      <c r="I205" s="202"/>
      <c r="J205" s="156"/>
    </row>
    <row r="206">
      <c r="A206" s="184" t="str">
        <f>'Alle Produkte - Gesamtsortiment'!A244</f>
        <v>R11</v>
      </c>
      <c r="B206" s="112" t="str">
        <f>'Alle Produkte - Gesamtsortiment'!C244</f>
        <v>Mikas Stadtjaegerli</v>
      </c>
      <c r="C206" s="162">
        <f>'Alle Produkte - Gesamtsortiment'!U244</f>
        <v>3.664375</v>
      </c>
      <c r="D206" s="200"/>
      <c r="E206" s="201">
        <f t="shared" si="49"/>
        <v>3.664375</v>
      </c>
      <c r="F206" s="202" t="str">
        <f t="shared" si="50"/>
        <v>#DIV/0!</v>
      </c>
      <c r="G206" s="200"/>
      <c r="H206" s="200"/>
      <c r="I206" s="202"/>
      <c r="J206" s="156"/>
    </row>
    <row r="207">
      <c r="A207" s="184" t="str">
        <f>'Alle Produkte - Gesamtsortiment'!A245</f>
        <v>R12</v>
      </c>
      <c r="B207" s="112" t="str">
        <f>'Alle Produkte - Gesamtsortiment'!C245</f>
        <v>Mikas Stadtjaeger</v>
      </c>
      <c r="C207" s="162">
        <f>'Alle Produkte - Gesamtsortiment'!U245</f>
        <v>6.65225</v>
      </c>
      <c r="D207" s="200"/>
      <c r="E207" s="201">
        <f t="shared" si="49"/>
        <v>6.65225</v>
      </c>
      <c r="F207" s="202" t="str">
        <f t="shared" si="50"/>
        <v>#DIV/0!</v>
      </c>
      <c r="G207" s="200"/>
      <c r="H207" s="200"/>
      <c r="I207" s="202"/>
      <c r="J207" s="156"/>
    </row>
    <row r="208">
      <c r="A208" s="184" t="str">
        <f>'Alle Produkte - Gesamtsortiment'!A246</f>
        <v>R13</v>
      </c>
      <c r="B208" s="112" t="str">
        <f>'Alle Produkte - Gesamtsortiment'!C246</f>
        <v>Ruchmehl 5kg - delist</v>
      </c>
      <c r="C208" s="162">
        <f>'Alle Produkte - Gesamtsortiment'!U246</f>
        <v>19.05475</v>
      </c>
      <c r="D208" s="200"/>
      <c r="E208" s="201">
        <f t="shared" si="49"/>
        <v>19.05475</v>
      </c>
      <c r="F208" s="202" t="str">
        <f t="shared" si="50"/>
        <v>#DIV/0!</v>
      </c>
      <c r="G208" s="200"/>
      <c r="H208" s="200"/>
      <c r="I208" s="202"/>
      <c r="J208" s="156"/>
    </row>
    <row r="209">
      <c r="A209" s="184" t="str">
        <f>'Alle Produkte - Gesamtsortiment'!A252</f>
        <v>S20</v>
      </c>
      <c r="B209" s="192" t="str">
        <f>'Alle Produkte - Gesamtsortiment'!C252</f>
        <v>Quetschmus </v>
      </c>
      <c r="C209" s="162">
        <f>'Alle Produkte - Gesamtsortiment'!U252</f>
        <v>1.6236</v>
      </c>
      <c r="D209" s="199"/>
      <c r="E209" s="201">
        <f t="shared" si="49"/>
        <v>1.6236</v>
      </c>
      <c r="F209" s="202" t="str">
        <f t="shared" si="50"/>
        <v>#DIV/0!</v>
      </c>
      <c r="G209" s="199"/>
      <c r="H209" s="200"/>
      <c r="I209" s="202"/>
      <c r="J209" s="156"/>
    </row>
    <row r="210">
      <c r="A210" s="65" t="str">
        <f t="shared" ref="A210:C210" si="51">#REF!</f>
        <v>#REF!</v>
      </c>
      <c r="B210" s="112" t="str">
        <f t="shared" si="51"/>
        <v>#REF!</v>
      </c>
      <c r="C210" s="112" t="str">
        <f t="shared" si="51"/>
        <v>#REF!</v>
      </c>
      <c r="D210" s="199"/>
      <c r="E210" s="201" t="str">
        <f t="shared" si="49"/>
        <v>#REF!</v>
      </c>
      <c r="F210" s="202" t="str">
        <f t="shared" si="50"/>
        <v>#REF!</v>
      </c>
      <c r="G210" s="199"/>
      <c r="H210" s="200"/>
      <c r="I210" s="202"/>
      <c r="J210" s="156"/>
    </row>
    <row r="211">
      <c r="A211" s="161" t="str">
        <f>'Alle Produkte - Gesamtsortiment'!A253</f>
        <v>S24</v>
      </c>
      <c r="B211" s="112" t="str">
        <f>'Alle Produkte - Gesamtsortiment'!C253</f>
        <v>Folgemilch 2</v>
      </c>
      <c r="C211" s="162">
        <f>'Alle Produkte - Gesamtsortiment'!U253</f>
        <v>13.981</v>
      </c>
      <c r="D211" s="200"/>
      <c r="E211" s="201">
        <f t="shared" si="49"/>
        <v>13.981</v>
      </c>
      <c r="F211" s="202" t="str">
        <f t="shared" si="50"/>
        <v>#DIV/0!</v>
      </c>
      <c r="G211" s="200">
        <v>15.95</v>
      </c>
      <c r="H211" s="203">
        <f>C211-G211</f>
        <v>-1.969</v>
      </c>
      <c r="I211" s="202">
        <f> C211/G211</f>
        <v>0.8765517241</v>
      </c>
      <c r="J211" s="156"/>
    </row>
    <row r="212">
      <c r="A212" s="184" t="str">
        <f>'Alle Produkte - Gesamtsortiment'!A254</f>
        <v>W70</v>
      </c>
      <c r="B212" s="192" t="str">
        <f>'Alle Produkte - Gesamtsortiment'!C254</f>
        <v>Haushaltpapier</v>
      </c>
      <c r="C212" s="162">
        <f>'Alle Produkte - Gesamtsortiment'!U254</f>
        <v>4.14645</v>
      </c>
      <c r="D212" s="199"/>
      <c r="E212" s="201">
        <f t="shared" si="49"/>
        <v>4.14645</v>
      </c>
      <c r="F212" s="202" t="str">
        <f t="shared" si="50"/>
        <v>#DIV/0!</v>
      </c>
      <c r="G212" s="199"/>
      <c r="H212" s="200"/>
      <c r="I212" s="202"/>
      <c r="J212" s="156"/>
    </row>
    <row r="213">
      <c r="A213" s="184" t="str">
        <f>'Alle Produkte - Gesamtsortiment'!A255</f>
        <v>W71</v>
      </c>
      <c r="B213" s="112" t="str">
        <f>'Alle Produkte - Gesamtsortiment'!C255</f>
        <v>Toilettenpapier</v>
      </c>
      <c r="C213" s="162">
        <f>'Alle Produkte - Gesamtsortiment'!U255</f>
        <v>6.065664</v>
      </c>
      <c r="D213" s="200"/>
      <c r="E213" s="201">
        <f t="shared" si="49"/>
        <v>6.065664</v>
      </c>
      <c r="F213" s="202" t="str">
        <f t="shared" si="50"/>
        <v>#DIV/0!</v>
      </c>
      <c r="G213" s="200"/>
      <c r="H213" s="200"/>
      <c r="I213" s="202"/>
      <c r="J213" s="156"/>
    </row>
    <row r="214">
      <c r="A214" s="184" t="str">
        <f>'Alle Produkte - Gesamtsortiment'!A256</f>
        <v>W80</v>
      </c>
      <c r="B214" s="112" t="str">
        <f>'Alle Produkte - Gesamtsortiment'!C256</f>
        <v>Papiertaschentücher</v>
      </c>
      <c r="C214" s="162">
        <f>'Alle Produkte - Gesamtsortiment'!U256</f>
        <v>2.535258</v>
      </c>
      <c r="D214" s="199"/>
      <c r="E214" s="201">
        <f t="shared" si="49"/>
        <v>2.535258</v>
      </c>
      <c r="F214" s="202" t="str">
        <f t="shared" si="50"/>
        <v>#DIV/0!</v>
      </c>
      <c r="G214" s="199"/>
      <c r="H214" s="200"/>
      <c r="I214" s="202"/>
      <c r="J214" s="156"/>
    </row>
    <row r="215">
      <c r="A215" s="184" t="str">
        <f>'Alle Produkte - Gesamtsortiment'!A257</f>
        <v>W81</v>
      </c>
      <c r="B215" s="112" t="str">
        <f>'Alle Produkte - Gesamtsortiment'!C257</f>
        <v>Pflegetücher Baby</v>
      </c>
      <c r="C215" s="162">
        <f>'Alle Produkte - Gesamtsortiment'!U257</f>
        <v>4.229379</v>
      </c>
      <c r="D215" s="199"/>
      <c r="E215" s="201">
        <f t="shared" si="49"/>
        <v>4.229379</v>
      </c>
      <c r="F215" s="202" t="str">
        <f t="shared" si="50"/>
        <v>#DIV/0!</v>
      </c>
      <c r="G215" s="199"/>
      <c r="H215" s="200"/>
      <c r="I215" s="202"/>
      <c r="J215" s="156"/>
    </row>
    <row r="216">
      <c r="A216" s="184" t="str">
        <f>'Alle Produkte - Gesamtsortiment'!A258</f>
        <v>W82</v>
      </c>
      <c r="B216" s="112" t="str">
        <f>'Alle Produkte - Gesamtsortiment'!C258</f>
        <v>Züri-Sack 35 L </v>
      </c>
      <c r="C216" s="162">
        <f>'Alle Produkte - Gesamtsortiment'!U258</f>
        <v>20.2</v>
      </c>
      <c r="D216" s="199"/>
      <c r="E216" s="201">
        <f t="shared" si="49"/>
        <v>20.2</v>
      </c>
      <c r="F216" s="202" t="str">
        <f t="shared" si="50"/>
        <v>#DIV/0!</v>
      </c>
      <c r="G216" s="199"/>
      <c r="H216" s="200"/>
      <c r="I216" s="202"/>
      <c r="J216" s="156"/>
    </row>
    <row r="217">
      <c r="A217" s="184" t="str">
        <f>'Alle Produkte - Gesamtsortiment'!A259</f>
        <v>X10</v>
      </c>
      <c r="B217" s="112" t="str">
        <f>'Alle Produkte - Gesamtsortiment'!C259</f>
        <v>Held Colorwaschmittel</v>
      </c>
      <c r="C217" s="162">
        <f>'Alle Produkte - Gesamtsortiment'!U259</f>
        <v>10.093644</v>
      </c>
      <c r="D217" s="199"/>
      <c r="E217" s="201">
        <f t="shared" si="49"/>
        <v>10.093644</v>
      </c>
      <c r="F217" s="202" t="str">
        <f t="shared" si="50"/>
        <v>#DIV/0!</v>
      </c>
      <c r="G217" s="199"/>
      <c r="H217" s="200"/>
      <c r="I217" s="202"/>
      <c r="J217" s="156"/>
    </row>
    <row r="218">
      <c r="A218" s="184" t="str">
        <f>'Alle Produkte - Gesamtsortiment'!A260</f>
        <v>X11</v>
      </c>
      <c r="B218" s="112" t="str">
        <f>'Alle Produkte - Gesamtsortiment'!C260</f>
        <v>Olivenwaschmittel Wolle/Seide</v>
      </c>
      <c r="C218" s="162">
        <f>'Alle Produkte - Gesamtsortiment'!U260</f>
        <v>6.551391</v>
      </c>
      <c r="D218" s="199"/>
      <c r="E218" s="201">
        <f t="shared" si="49"/>
        <v>6.551391</v>
      </c>
      <c r="F218" s="202" t="str">
        <f t="shared" si="50"/>
        <v>#DIV/0!</v>
      </c>
      <c r="G218" s="199"/>
      <c r="H218" s="200"/>
      <c r="I218" s="202"/>
      <c r="J218" s="156"/>
    </row>
    <row r="219">
      <c r="A219" s="184" t="str">
        <f>'Alle Produkte - Gesamtsortiment'!A261</f>
        <v>X20</v>
      </c>
      <c r="B219" s="112" t="str">
        <f>'Alle Produkte - Gesamtsortiment'!C261</f>
        <v>Held Geschirrspülpulver</v>
      </c>
      <c r="C219" s="162">
        <f>'Alle Produkte - Gesamtsortiment'!U261</f>
        <v>26.77422</v>
      </c>
      <c r="D219" s="199"/>
      <c r="E219" s="201">
        <f t="shared" si="49"/>
        <v>26.77422</v>
      </c>
      <c r="F219" s="202" t="str">
        <f t="shared" si="50"/>
        <v>#DIV/0!</v>
      </c>
      <c r="G219" s="199"/>
      <c r="H219" s="200"/>
      <c r="I219" s="202"/>
      <c r="J219" s="156"/>
    </row>
    <row r="220">
      <c r="A220" s="184" t="str">
        <f>'Alle Produkte - Gesamtsortiment'!A262</f>
        <v>X30</v>
      </c>
      <c r="B220" s="112" t="str">
        <f>'Alle Produkte - Gesamtsortiment'!C262</f>
        <v>Held ecover Spülmaschinen Tabs</v>
      </c>
      <c r="C220" s="162">
        <f>'Alle Produkte - Gesamtsortiment'!U262</f>
        <v>7.202976</v>
      </c>
      <c r="D220" s="199"/>
      <c r="E220" s="201">
        <f t="shared" si="49"/>
        <v>7.202976</v>
      </c>
      <c r="F220" s="202" t="str">
        <f t="shared" si="50"/>
        <v>#DIV/0!</v>
      </c>
      <c r="G220" s="199"/>
      <c r="H220" s="200"/>
      <c r="I220" s="202"/>
      <c r="J220" s="156"/>
    </row>
    <row r="221">
      <c r="A221" s="184" t="str">
        <f>'Alle Produkte - Gesamtsortiment'!A263</f>
        <v>Y10</v>
      </c>
      <c r="B221" s="112" t="str">
        <f>'Alle Produkte - Gesamtsortiment'!C263</f>
        <v>Zahncreme fluoridfrei Complete Care</v>
      </c>
      <c r="C221" s="162">
        <f>'Alle Produkte - Gesamtsortiment'!U263</f>
        <v>4.845423</v>
      </c>
      <c r="D221" s="199"/>
      <c r="E221" s="201">
        <f t="shared" si="49"/>
        <v>4.845423</v>
      </c>
      <c r="F221" s="202" t="str">
        <f t="shared" si="50"/>
        <v>#DIV/0!</v>
      </c>
      <c r="G221" s="199"/>
      <c r="H221" s="200"/>
      <c r="I221" s="202"/>
      <c r="J221" s="156"/>
    </row>
    <row r="222">
      <c r="A222" s="184" t="str">
        <f>'Alle Produkte - Gesamtsortiment'!A264</f>
        <v>Y11</v>
      </c>
      <c r="B222" s="112" t="str">
        <f>'Alle Produkte - Gesamtsortiment'!C264</f>
        <v>Kinder Zahncreme Fluoridfrei</v>
      </c>
      <c r="C222" s="162">
        <f>'Alle Produkte - Gesamtsortiment'!U264</f>
        <v>5.224527</v>
      </c>
      <c r="D222" s="199"/>
      <c r="E222" s="201">
        <f t="shared" si="49"/>
        <v>5.224527</v>
      </c>
      <c r="F222" s="202" t="str">
        <f t="shared" si="50"/>
        <v>#DIV/0!</v>
      </c>
      <c r="G222" s="199"/>
      <c r="H222" s="200"/>
      <c r="I222" s="202"/>
      <c r="J222" s="156"/>
    </row>
    <row r="223">
      <c r="A223" s="184" t="str">
        <f>'Alle Produkte - Gesamtsortiment'!A265</f>
        <v>Y12</v>
      </c>
      <c r="B223" s="112" t="str">
        <f>'Alle Produkte - Gesamtsortiment'!C265</f>
        <v>Zahncreme Complete Care</v>
      </c>
      <c r="C223" s="162">
        <f>'Alle Produkte - Gesamtsortiment'!U265</f>
        <v>2.973597</v>
      </c>
      <c r="D223" s="205"/>
      <c r="E223" s="200"/>
      <c r="F223" s="202"/>
      <c r="G223" s="199"/>
      <c r="H223" s="200"/>
      <c r="I223" s="202"/>
      <c r="J223" s="156"/>
    </row>
    <row r="224">
      <c r="A224" s="184" t="str">
        <f>'Alle Produkte - Gesamtsortiment'!A267</f>
        <v>Y20</v>
      </c>
      <c r="B224" s="112" t="str">
        <f>'Alle Produkte - Gesamtsortiment'!C267</f>
        <v>Handseife Citrus, Pumpspender</v>
      </c>
      <c r="C224" s="162">
        <f>'Alle Produkte - Gesamtsortiment'!U267</f>
        <v>5.271915</v>
      </c>
      <c r="D224" s="199"/>
      <c r="E224" s="201">
        <f t="shared" ref="E224:E228" si="52">C224-D224</f>
        <v>5.271915</v>
      </c>
      <c r="F224" s="202" t="str">
        <f t="shared" ref="F224:F228" si="53">C224/D224</f>
        <v>#DIV/0!</v>
      </c>
      <c r="G224" s="199"/>
      <c r="H224" s="200"/>
      <c r="I224" s="202"/>
      <c r="J224" s="156"/>
    </row>
    <row r="225">
      <c r="A225" s="161" t="str">
        <f>'Alle Produkte - Gesamtsortiment'!A269</f>
        <v>Y30</v>
      </c>
      <c r="B225" s="112" t="str">
        <f>'Alle Produkte - Gesamtsortiment'!C269</f>
        <v>Held Handspülmittel Zitrone &amp; Aloe Vera</v>
      </c>
      <c r="C225" s="162">
        <f>'Alle Produkte - Gesamtsortiment'!U269</f>
        <v>5.710254</v>
      </c>
      <c r="D225" s="199"/>
      <c r="E225" s="201">
        <f t="shared" si="52"/>
        <v>5.710254</v>
      </c>
      <c r="F225" s="202" t="str">
        <f t="shared" si="53"/>
        <v>#DIV/0!</v>
      </c>
      <c r="G225" s="199"/>
      <c r="H225" s="200"/>
      <c r="I225" s="202"/>
      <c r="J225" s="156"/>
    </row>
    <row r="226">
      <c r="A226" s="65" t="str">
        <f t="shared" ref="A226:C226" si="54">#REF!</f>
        <v>#REF!</v>
      </c>
      <c r="B226" s="112" t="str">
        <f t="shared" si="54"/>
        <v>#REF!</v>
      </c>
      <c r="C226" s="112" t="str">
        <f t="shared" si="54"/>
        <v>#REF!</v>
      </c>
      <c r="D226" s="199"/>
      <c r="E226" s="201" t="str">
        <f t="shared" si="52"/>
        <v>#REF!</v>
      </c>
      <c r="F226" s="202" t="str">
        <f t="shared" si="53"/>
        <v>#REF!</v>
      </c>
      <c r="G226" s="199"/>
      <c r="H226" s="200"/>
      <c r="I226" s="202"/>
      <c r="J226" s="156"/>
    </row>
    <row r="227">
      <c r="A227" s="184" t="str">
        <f>'Alle Produkte - Gesamtsortiment'!A270</f>
        <v>Y32</v>
      </c>
      <c r="B227" s="112" t="str">
        <f>'Alle Produkte - Gesamtsortiment'!C270</f>
        <v>Geschirrspülmittel sensitiv</v>
      </c>
      <c r="C227" s="162">
        <f>'Alle Produkte - Gesamtsortiment'!U270</f>
        <v>4.537401</v>
      </c>
      <c r="D227" s="199"/>
      <c r="E227" s="201">
        <f t="shared" si="52"/>
        <v>4.537401</v>
      </c>
      <c r="F227" s="202" t="str">
        <f t="shared" si="53"/>
        <v>#DIV/0!</v>
      </c>
      <c r="G227" s="199"/>
      <c r="H227" s="200"/>
      <c r="I227" s="202"/>
      <c r="J227" s="156"/>
    </row>
    <row r="228">
      <c r="A228" s="184" t="str">
        <f>'Alle Produkte - Gesamtsortiment'!A271</f>
        <v>Y33</v>
      </c>
      <c r="B228" s="112" t="str">
        <f>'Alle Produkte - Gesamtsortiment'!C271</f>
        <v>WC-Reiniger Zeder-Citronella</v>
      </c>
      <c r="C228" s="162">
        <f>'Alle Produkte - Gesamtsortiment'!U271</f>
        <v>3.885816</v>
      </c>
      <c r="D228" s="199"/>
      <c r="E228" s="201">
        <f t="shared" si="52"/>
        <v>3.885816</v>
      </c>
      <c r="F228" s="202" t="str">
        <f t="shared" si="53"/>
        <v>#DIV/0!</v>
      </c>
      <c r="G228" s="199"/>
      <c r="H228" s="200"/>
      <c r="I228" s="202"/>
      <c r="J228" s="156"/>
    </row>
    <row r="229">
      <c r="A229" s="65" t="str">
        <f t="shared" ref="A229:C229" si="55">#REF!</f>
        <v>#REF!</v>
      </c>
      <c r="B229" s="112" t="str">
        <f t="shared" si="55"/>
        <v>#REF!</v>
      </c>
      <c r="C229" s="112" t="str">
        <f t="shared" si="55"/>
        <v>#REF!</v>
      </c>
      <c r="D229" s="199"/>
      <c r="E229" s="200"/>
      <c r="F229" s="202"/>
      <c r="G229" s="199"/>
      <c r="H229" s="200"/>
      <c r="I229" s="202"/>
      <c r="J229" s="156"/>
    </row>
    <row r="230">
      <c r="A230" s="65" t="str">
        <f t="shared" ref="A230:C230" si="56">#REF!</f>
        <v>#REF!</v>
      </c>
      <c r="B230" s="112" t="str">
        <f t="shared" si="56"/>
        <v>#REF!</v>
      </c>
      <c r="C230" s="112" t="str">
        <f t="shared" si="56"/>
        <v>#REF!</v>
      </c>
      <c r="D230" s="152"/>
      <c r="E230" s="152"/>
      <c r="F230" s="152"/>
      <c r="G230" s="152"/>
      <c r="H230" s="152"/>
      <c r="I230" s="152"/>
      <c r="J230" s="208"/>
    </row>
    <row r="231">
      <c r="A231" s="184" t="str">
        <f>'Alle Produkte - Gesamtsortiment'!A273</f>
        <v/>
      </c>
      <c r="B231" s="112" t="str">
        <f>'Alle Produkte - Gesamtsortiment'!C273</f>
        <v/>
      </c>
      <c r="C231" s="162" t="str">
        <f>'Alle Produkte - Gesamtsortiment'!U273</f>
        <v/>
      </c>
      <c r="D231" s="152"/>
      <c r="E231" s="152"/>
      <c r="F231" s="152"/>
      <c r="G231" s="152"/>
      <c r="H231" s="152"/>
      <c r="I231" s="152"/>
      <c r="J231" s="208"/>
    </row>
    <row r="232">
      <c r="A232" s="184" t="str">
        <f>'Alle Produkte - Gesamtsortiment'!A274</f>
        <v/>
      </c>
      <c r="B232" s="112" t="str">
        <f>'Alle Produkte - Gesamtsortiment'!C274</f>
        <v/>
      </c>
      <c r="C232" s="162" t="str">
        <f>'Alle Produkte - Gesamtsortiment'!U274</f>
        <v/>
      </c>
      <c r="D232" s="152"/>
      <c r="E232" s="152"/>
      <c r="F232" s="152"/>
      <c r="G232" s="152"/>
      <c r="H232" s="152"/>
      <c r="I232" s="152"/>
      <c r="J232" s="208"/>
    </row>
    <row r="233">
      <c r="A233" s="184" t="str">
        <f>'Alle Produkte - Gesamtsortiment'!A275</f>
        <v/>
      </c>
      <c r="B233" s="112" t="str">
        <f>'Alle Produkte - Gesamtsortiment'!C275</f>
        <v/>
      </c>
      <c r="C233" s="162" t="str">
        <f>'Alle Produkte - Gesamtsortiment'!U275</f>
        <v/>
      </c>
      <c r="D233" s="152"/>
      <c r="E233" s="152"/>
      <c r="F233" s="152"/>
      <c r="G233" s="152"/>
      <c r="H233" s="152"/>
      <c r="I233" s="152"/>
      <c r="J233" s="208"/>
    </row>
    <row r="234">
      <c r="A234" s="184" t="str">
        <f>'Alle Produkte - Gesamtsortiment'!A276</f>
        <v/>
      </c>
      <c r="B234" s="112" t="str">
        <f>'Alle Produkte - Gesamtsortiment'!C276</f>
        <v/>
      </c>
      <c r="C234" s="162" t="str">
        <f>'Alle Produkte - Gesamtsortiment'!U276</f>
        <v/>
      </c>
      <c r="D234" s="152"/>
      <c r="E234" s="152"/>
      <c r="F234" s="152"/>
      <c r="G234" s="152"/>
      <c r="H234" s="152"/>
      <c r="I234" s="152"/>
      <c r="J234" s="208"/>
    </row>
    <row r="235">
      <c r="A235" s="184" t="str">
        <f>'Alle Produkte - Gesamtsortiment'!A277</f>
        <v/>
      </c>
      <c r="B235" s="112" t="str">
        <f>'Alle Produkte - Gesamtsortiment'!C277</f>
        <v/>
      </c>
      <c r="C235" s="162" t="str">
        <f>'Alle Produkte - Gesamtsortiment'!U277</f>
        <v/>
      </c>
      <c r="D235" s="152"/>
      <c r="E235" s="152"/>
      <c r="F235" s="152"/>
      <c r="G235" s="152"/>
      <c r="H235" s="152"/>
      <c r="I235" s="152"/>
      <c r="J235" s="156"/>
    </row>
    <row r="236">
      <c r="A236" s="184" t="str">
        <f>'Alle Produkte - Gesamtsortiment'!A278</f>
        <v/>
      </c>
      <c r="B236" s="112" t="str">
        <f>'Alle Produkte - Gesamtsortiment'!C278</f>
        <v/>
      </c>
      <c r="C236" s="162" t="str">
        <f>'Alle Produkte - Gesamtsortiment'!U278</f>
        <v/>
      </c>
      <c r="D236" s="152"/>
      <c r="E236" s="152"/>
      <c r="F236" s="152"/>
      <c r="G236" s="152"/>
      <c r="H236" s="152"/>
      <c r="I236" s="152"/>
      <c r="J236" s="156"/>
    </row>
    <row r="237">
      <c r="A237" s="184" t="str">
        <f>'Alle Produkte - Gesamtsortiment'!A279</f>
        <v/>
      </c>
      <c r="B237" s="112" t="str">
        <f>'Alle Produkte - Gesamtsortiment'!C279</f>
        <v/>
      </c>
      <c r="C237" s="162" t="str">
        <f>'Alle Produkte - Gesamtsortiment'!U279</f>
        <v/>
      </c>
      <c r="D237" s="152"/>
      <c r="E237" s="152"/>
      <c r="F237" s="152"/>
      <c r="G237" s="152"/>
      <c r="H237" s="152"/>
      <c r="I237" s="152"/>
      <c r="J237" s="156"/>
    </row>
    <row r="238">
      <c r="A238" s="184" t="str">
        <f>'Alle Produkte - Gesamtsortiment'!A280</f>
        <v/>
      </c>
      <c r="B238" s="112" t="str">
        <f>'Alle Produkte - Gesamtsortiment'!C280</f>
        <v/>
      </c>
      <c r="C238" s="162" t="str">
        <f>'Alle Produkte - Gesamtsortiment'!U280</f>
        <v/>
      </c>
      <c r="D238" s="152"/>
      <c r="E238" s="152"/>
      <c r="F238" s="152"/>
      <c r="G238" s="152"/>
      <c r="H238" s="152"/>
      <c r="I238" s="152"/>
      <c r="J238" s="156"/>
    </row>
    <row r="239">
      <c r="A239" s="161" t="str">
        <f>'Alle Produkte - Gesamtsortiment'!A281</f>
        <v/>
      </c>
      <c r="B239" s="112" t="str">
        <f>'Alle Produkte - Gesamtsortiment'!C281</f>
        <v/>
      </c>
      <c r="C239" s="162" t="str">
        <f>'Alle Produkte - Gesamtsortiment'!U281</f>
        <v/>
      </c>
      <c r="D239" s="152"/>
      <c r="E239" s="152"/>
      <c r="F239" s="152"/>
      <c r="G239" s="152"/>
      <c r="H239" s="152"/>
      <c r="I239" s="152"/>
      <c r="J239" s="156"/>
    </row>
    <row r="240">
      <c r="A240" s="184" t="str">
        <f>'Alle Produkte - Gesamtsortiment'!A282</f>
        <v/>
      </c>
      <c r="B240" s="112" t="str">
        <f>'Alle Produkte - Gesamtsortiment'!C282</f>
        <v/>
      </c>
      <c r="C240" s="162" t="str">
        <f>'Alle Produkte - Gesamtsortiment'!U282</f>
        <v/>
      </c>
      <c r="D240" s="152"/>
      <c r="E240" s="152"/>
      <c r="F240" s="152"/>
      <c r="G240" s="152"/>
      <c r="H240" s="152"/>
      <c r="I240" s="152"/>
      <c r="J240" s="156"/>
    </row>
    <row r="241">
      <c r="A241" s="184" t="str">
        <f>'Alle Produkte - Gesamtsortiment'!A283</f>
        <v/>
      </c>
      <c r="B241" s="112" t="str">
        <f>'Alle Produkte - Gesamtsortiment'!C283</f>
        <v/>
      </c>
      <c r="C241" s="162" t="str">
        <f>'Alle Produkte - Gesamtsortiment'!U283</f>
        <v/>
      </c>
      <c r="D241" s="152"/>
      <c r="E241" s="152"/>
      <c r="F241" s="152"/>
      <c r="G241" s="152"/>
      <c r="H241" s="152"/>
      <c r="I241" s="152"/>
      <c r="J241" s="156"/>
    </row>
    <row r="242">
      <c r="A242" s="184" t="str">
        <f>'Alle Produkte - Gesamtsortiment'!A284</f>
        <v/>
      </c>
      <c r="B242" s="112" t="str">
        <f>'Alle Produkte - Gesamtsortiment'!C284</f>
        <v/>
      </c>
      <c r="C242" s="162" t="str">
        <f>'Alle Produkte - Gesamtsortiment'!U284</f>
        <v/>
      </c>
      <c r="D242" s="152"/>
      <c r="E242" s="152"/>
      <c r="F242" s="152"/>
      <c r="G242" s="152"/>
      <c r="H242" s="152"/>
      <c r="I242" s="152"/>
      <c r="J242" s="156"/>
    </row>
    <row r="243">
      <c r="A243" s="184" t="str">
        <f>'Alle Produkte - Gesamtsortiment'!A285</f>
        <v/>
      </c>
      <c r="B243" s="112" t="str">
        <f>'Alle Produkte - Gesamtsortiment'!C285</f>
        <v/>
      </c>
      <c r="C243" s="162" t="str">
        <f>'Alle Produkte - Gesamtsortiment'!U285</f>
        <v/>
      </c>
      <c r="D243" s="152"/>
      <c r="E243" s="152"/>
      <c r="F243" s="152"/>
      <c r="G243" s="152"/>
      <c r="H243" s="152"/>
      <c r="I243" s="152"/>
      <c r="J243" s="156"/>
    </row>
    <row r="244">
      <c r="A244" s="184" t="str">
        <f>'Alle Produkte - Gesamtsortiment'!A286</f>
        <v/>
      </c>
      <c r="B244" s="112" t="str">
        <f>'Alle Produkte - Gesamtsortiment'!C286</f>
        <v/>
      </c>
      <c r="C244" s="162" t="str">
        <f>'Alle Produkte - Gesamtsortiment'!U286</f>
        <v/>
      </c>
      <c r="D244" s="152"/>
      <c r="E244" s="152"/>
      <c r="F244" s="152"/>
      <c r="G244" s="152"/>
      <c r="H244" s="152"/>
      <c r="I244" s="152"/>
      <c r="J244" s="156"/>
    </row>
    <row r="245">
      <c r="A245" s="65" t="str">
        <f>'Alle Produkte - Gesamtsortiment'!A288</f>
        <v/>
      </c>
      <c r="B245" s="112" t="str">
        <f>'Alle Produkte - Gesamtsortiment'!C288</f>
        <v/>
      </c>
      <c r="C245" s="112" t="str">
        <f>'Alle Produkte - Gesamtsortiment'!U288</f>
        <v/>
      </c>
    </row>
    <row r="246">
      <c r="A246" s="65" t="str">
        <f>'Alle Produkte - Gesamtsortiment'!A289</f>
        <v/>
      </c>
      <c r="B246" s="112" t="str">
        <f>'Alle Produkte - Gesamtsortiment'!C289</f>
        <v/>
      </c>
      <c r="C246" s="112" t="str">
        <f>'Alle Produkte - Gesamtsortiment'!U289</f>
        <v/>
      </c>
    </row>
    <row r="247">
      <c r="A247" s="65" t="str">
        <f>'Alle Produkte - Gesamtsortiment'!A290</f>
        <v/>
      </c>
      <c r="B247" s="112" t="str">
        <f>'Alle Produkte - Gesamtsortiment'!C290</f>
        <v/>
      </c>
      <c r="C247" s="112" t="str">
        <f>'Alle Produkte - Gesamtsortiment'!U290</f>
        <v/>
      </c>
    </row>
    <row r="248">
      <c r="A248" s="65" t="str">
        <f>'Alle Produkte - Gesamtsortiment'!A291</f>
        <v/>
      </c>
      <c r="B248" s="112" t="str">
        <f>'Alle Produkte - Gesamtsortiment'!C291</f>
        <v/>
      </c>
      <c r="C248" s="112" t="str">
        <f>'Alle Produkte - Gesamtsortiment'!U291</f>
        <v/>
      </c>
    </row>
    <row r="249">
      <c r="A249" s="65" t="str">
        <f>'Alle Produkte - Gesamtsortiment'!A292</f>
        <v/>
      </c>
      <c r="B249" s="112" t="str">
        <f>'Alle Produkte - Gesamtsortiment'!C292</f>
        <v/>
      </c>
      <c r="C249" s="112" t="str">
        <f>'Alle Produkte - Gesamtsortiment'!U292</f>
        <v/>
      </c>
    </row>
    <row r="250">
      <c r="A250" s="65" t="str">
        <f>'Alle Produkte - Gesamtsortiment'!A293</f>
        <v/>
      </c>
      <c r="B250" s="112" t="str">
        <f>'Alle Produkte - Gesamtsortiment'!C293</f>
        <v/>
      </c>
      <c r="C250" s="112" t="str">
        <f>'Alle Produkte - Gesamtsortiment'!U293</f>
        <v/>
      </c>
    </row>
    <row r="251">
      <c r="A251" s="65" t="str">
        <f>'Alle Produkte - Gesamtsortiment'!A294</f>
        <v/>
      </c>
      <c r="B251" s="112" t="str">
        <f>'Alle Produkte - Gesamtsortiment'!C294</f>
        <v/>
      </c>
      <c r="C251" s="112" t="str">
        <f>'Alle Produkte - Gesamtsortiment'!U294</f>
        <v/>
      </c>
    </row>
    <row r="252">
      <c r="A252" s="65" t="str">
        <f>'Alle Produkte - Gesamtsortiment'!A295</f>
        <v/>
      </c>
      <c r="B252" s="112" t="str">
        <f>'Alle Produkte - Gesamtsortiment'!C295</f>
        <v/>
      </c>
      <c r="C252" s="112" t="str">
        <f>'Alle Produkte - Gesamtsortiment'!U295</f>
        <v/>
      </c>
    </row>
    <row r="253">
      <c r="A253" s="197" t="str">
        <f>'Alle Produkte - Gesamtsortiment'!A296</f>
        <v/>
      </c>
      <c r="B253" s="112" t="str">
        <f>'Alle Produkte - Gesamtsortiment'!C296</f>
        <v/>
      </c>
      <c r="C253" s="112" t="str">
        <f>'Alle Produkte - Gesamtsortiment'!U296</f>
        <v/>
      </c>
    </row>
    <row r="254">
      <c r="A254" s="65" t="str">
        <f>'Alle Produkte - Gesamtsortiment'!A297</f>
        <v/>
      </c>
      <c r="B254" s="112" t="str">
        <f>'Alle Produkte - Gesamtsortiment'!C297</f>
        <v/>
      </c>
      <c r="C254" s="112" t="str">
        <f>'Alle Produkte - Gesamtsortiment'!U297</f>
        <v/>
      </c>
    </row>
    <row r="255">
      <c r="A255" s="65" t="str">
        <f>'Alle Produkte - Gesamtsortiment'!A298</f>
        <v/>
      </c>
      <c r="B255" s="112" t="str">
        <f>'Alle Produkte - Gesamtsortiment'!C298</f>
        <v/>
      </c>
      <c r="C255" s="112" t="str">
        <f>'Alle Produkte - Gesamtsortiment'!U298</f>
        <v/>
      </c>
    </row>
    <row r="256">
      <c r="A256" s="65" t="str">
        <f>'Alle Produkte - Gesamtsortiment'!A299</f>
        <v/>
      </c>
      <c r="B256" s="112" t="str">
        <f>'Alle Produkte - Gesamtsortiment'!C299</f>
        <v/>
      </c>
      <c r="C256" s="112" t="str">
        <f>'Alle Produkte - Gesamtsortiment'!U299</f>
        <v/>
      </c>
    </row>
    <row r="257">
      <c r="A257" s="65" t="str">
        <f>'Alle Produkte - Gesamtsortiment'!A300</f>
        <v/>
      </c>
      <c r="B257" s="112" t="str">
        <f>'Alle Produkte - Gesamtsortiment'!C300</f>
        <v/>
      </c>
      <c r="C257" s="112" t="str">
        <f>'Alle Produkte - Gesamtsortiment'!U300</f>
        <v/>
      </c>
    </row>
    <row r="258">
      <c r="A258" s="65" t="str">
        <f>'Alle Produkte - Gesamtsortiment'!A301</f>
        <v/>
      </c>
      <c r="B258" s="112" t="str">
        <f>'Alle Produkte - Gesamtsortiment'!C301</f>
        <v/>
      </c>
      <c r="C258" s="112" t="str">
        <f>'Alle Produkte - Gesamtsortiment'!U301</f>
        <v/>
      </c>
    </row>
    <row r="259">
      <c r="A259" s="65" t="str">
        <f>'Alle Produkte - Gesamtsortiment'!A302</f>
        <v/>
      </c>
      <c r="B259" s="112" t="str">
        <f>'Alle Produkte - Gesamtsortiment'!C302</f>
        <v/>
      </c>
      <c r="C259" s="112" t="str">
        <f>'Alle Produkte - Gesamtsortiment'!U302</f>
        <v/>
      </c>
    </row>
    <row r="260">
      <c r="A260" s="65" t="str">
        <f>'Alle Produkte - Gesamtsortiment'!A303</f>
        <v/>
      </c>
      <c r="B260" s="112" t="str">
        <f>'Alle Produkte - Gesamtsortiment'!C303</f>
        <v/>
      </c>
      <c r="C260" s="112" t="str">
        <f>'Alle Produkte - Gesamtsortiment'!U303</f>
        <v/>
      </c>
    </row>
    <row r="261">
      <c r="A261" s="65" t="str">
        <f>'Alle Produkte - Gesamtsortiment'!A304</f>
        <v/>
      </c>
      <c r="B261" s="112" t="str">
        <f>'Alle Produkte - Gesamtsortiment'!C304</f>
        <v/>
      </c>
      <c r="C261" s="112" t="str">
        <f>'Alle Produkte - Gesamtsortiment'!U304</f>
        <v/>
      </c>
    </row>
    <row r="262">
      <c r="A262" s="65" t="str">
        <f>'Alle Produkte - Gesamtsortiment'!A305</f>
        <v/>
      </c>
      <c r="B262" s="112" t="str">
        <f>'Alle Produkte - Gesamtsortiment'!C305</f>
        <v/>
      </c>
      <c r="C262" s="112" t="str">
        <f>'Alle Produkte - Gesamtsortiment'!U305</f>
        <v/>
      </c>
    </row>
    <row r="263">
      <c r="A263" s="65" t="str">
        <f>'Alle Produkte - Gesamtsortiment'!A306</f>
        <v/>
      </c>
      <c r="B263" s="112" t="str">
        <f>'Alle Produkte - Gesamtsortiment'!C306</f>
        <v/>
      </c>
      <c r="C263" s="112" t="str">
        <f>'Alle Produkte - Gesamtsortiment'!U306</f>
        <v/>
      </c>
    </row>
    <row r="264">
      <c r="A264" s="65" t="str">
        <f>'Alle Produkte - Gesamtsortiment'!A307</f>
        <v/>
      </c>
      <c r="B264" s="112" t="str">
        <f>'Alle Produkte - Gesamtsortiment'!C307</f>
        <v/>
      </c>
      <c r="C264" s="112" t="str">
        <f>'Alle Produkte - Gesamtsortiment'!U307</f>
        <v/>
      </c>
    </row>
    <row r="265">
      <c r="A265" s="65" t="str">
        <f>'Alle Produkte - Gesamtsortiment'!A308</f>
        <v/>
      </c>
      <c r="B265" s="112" t="str">
        <f>'Alle Produkte - Gesamtsortiment'!C308</f>
        <v/>
      </c>
      <c r="C265" s="112" t="str">
        <f>'Alle Produkte - Gesamtsortiment'!U308</f>
        <v/>
      </c>
    </row>
    <row r="266">
      <c r="A266" s="65" t="str">
        <f>'Alle Produkte - Gesamtsortiment'!A309</f>
        <v/>
      </c>
      <c r="B266" s="112" t="str">
        <f>'Alle Produkte - Gesamtsortiment'!C309</f>
        <v/>
      </c>
      <c r="C266" s="112" t="str">
        <f>'Alle Produkte - Gesamtsortiment'!U309</f>
        <v/>
      </c>
    </row>
    <row r="267">
      <c r="A267" s="197" t="str">
        <f>'Alle Produkte - Gesamtsortiment'!A310</f>
        <v/>
      </c>
      <c r="B267" s="112" t="str">
        <f>'Alle Produkte - Gesamtsortiment'!C310</f>
        <v/>
      </c>
      <c r="C267" s="112" t="str">
        <f>'Alle Produkte - Gesamtsortiment'!U310</f>
        <v/>
      </c>
    </row>
    <row r="268">
      <c r="A268" s="65" t="str">
        <f>'Alle Produkte - Gesamtsortiment'!A311</f>
        <v/>
      </c>
      <c r="B268" s="112" t="str">
        <f>'Alle Produkte - Gesamtsortiment'!C311</f>
        <v/>
      </c>
      <c r="C268" s="112" t="str">
        <f>'Alle Produkte - Gesamtsortiment'!U311</f>
        <v/>
      </c>
    </row>
    <row r="269">
      <c r="A269" s="65" t="str">
        <f>'Alle Produkte - Gesamtsortiment'!A312</f>
        <v/>
      </c>
      <c r="B269" s="112" t="str">
        <f>'Alle Produkte - Gesamtsortiment'!C312</f>
        <v/>
      </c>
      <c r="C269" s="112" t="str">
        <f>'Alle Produkte - Gesamtsortiment'!U312</f>
        <v/>
      </c>
    </row>
    <row r="270">
      <c r="A270" s="65" t="str">
        <f>'Alle Produkte - Gesamtsortiment'!A313</f>
        <v/>
      </c>
      <c r="B270" s="112" t="str">
        <f>'Alle Produkte - Gesamtsortiment'!C313</f>
        <v/>
      </c>
      <c r="C270" s="112" t="str">
        <f>'Alle Produkte - Gesamtsortiment'!U313</f>
        <v/>
      </c>
    </row>
    <row r="271">
      <c r="A271" s="65" t="str">
        <f>'Alle Produkte - Gesamtsortiment'!A314</f>
        <v/>
      </c>
      <c r="B271" s="112" t="str">
        <f>'Alle Produkte - Gesamtsortiment'!C314</f>
        <v/>
      </c>
      <c r="C271" s="112" t="str">
        <f>'Alle Produkte - Gesamtsortiment'!U314</f>
        <v/>
      </c>
    </row>
    <row r="272">
      <c r="A272" s="65" t="str">
        <f>'Alle Produkte - Gesamtsortiment'!A315</f>
        <v/>
      </c>
      <c r="B272" s="112" t="str">
        <f>'Alle Produkte - Gesamtsortiment'!C315</f>
        <v/>
      </c>
      <c r="C272" s="112" t="str">
        <f>'Alle Produkte - Gesamtsortiment'!U315</f>
        <v/>
      </c>
    </row>
    <row r="273">
      <c r="A273" s="65" t="str">
        <f>'Alle Produkte - Gesamtsortiment'!A316</f>
        <v/>
      </c>
      <c r="B273" s="112" t="str">
        <f>'Alle Produkte - Gesamtsortiment'!C316</f>
        <v/>
      </c>
      <c r="C273" s="112" t="str">
        <f>'Alle Produkte - Gesamtsortiment'!U316</f>
        <v/>
      </c>
    </row>
    <row r="274">
      <c r="A274" s="65" t="str">
        <f>'Alle Produkte - Gesamtsortiment'!A317</f>
        <v/>
      </c>
      <c r="B274" s="112" t="str">
        <f>'Alle Produkte - Gesamtsortiment'!C317</f>
        <v/>
      </c>
      <c r="C274" s="112" t="str">
        <f>'Alle Produkte - Gesamtsortiment'!U317</f>
        <v/>
      </c>
    </row>
    <row r="275">
      <c r="A275" s="65" t="str">
        <f>'Alle Produkte - Gesamtsortiment'!A318</f>
        <v/>
      </c>
      <c r="B275" s="112" t="str">
        <f>'Alle Produkte - Gesamtsortiment'!C318</f>
        <v/>
      </c>
      <c r="C275" s="112" t="str">
        <f>'Alle Produkte - Gesamtsortiment'!U318</f>
        <v/>
      </c>
    </row>
    <row r="276">
      <c r="A276" s="65" t="str">
        <f>'Alle Produkte - Gesamtsortiment'!A319</f>
        <v/>
      </c>
      <c r="B276" s="112" t="str">
        <f>'Alle Produkte - Gesamtsortiment'!C319</f>
        <v/>
      </c>
      <c r="C276" s="112" t="str">
        <f>'Alle Produkte - Gesamtsortiment'!U319</f>
        <v/>
      </c>
    </row>
    <row r="277">
      <c r="A277" s="65" t="str">
        <f>'Alle Produkte - Gesamtsortiment'!A320</f>
        <v/>
      </c>
      <c r="B277" s="112" t="str">
        <f>'Alle Produkte - Gesamtsortiment'!C320</f>
        <v/>
      </c>
      <c r="C277" s="112" t="str">
        <f>'Alle Produkte - Gesamtsortiment'!U320</f>
        <v/>
      </c>
    </row>
    <row r="278">
      <c r="A278" s="65" t="str">
        <f>'Alle Produkte - Gesamtsortiment'!A321</f>
        <v/>
      </c>
      <c r="B278" s="112" t="str">
        <f>'Alle Produkte - Gesamtsortiment'!C321</f>
        <v/>
      </c>
      <c r="C278" s="112" t="str">
        <f>'Alle Produkte - Gesamtsortiment'!U321</f>
        <v/>
      </c>
    </row>
    <row r="279">
      <c r="A279" s="65" t="str">
        <f>'Alle Produkte - Gesamtsortiment'!A322</f>
        <v/>
      </c>
      <c r="B279" s="112" t="str">
        <f>'Alle Produkte - Gesamtsortiment'!C322</f>
        <v/>
      </c>
      <c r="C279" s="112" t="str">
        <f>'Alle Produkte - Gesamtsortiment'!U322</f>
        <v/>
      </c>
    </row>
    <row r="280">
      <c r="A280" s="65" t="str">
        <f>'Alle Produkte - Gesamtsortiment'!A323</f>
        <v/>
      </c>
      <c r="B280" s="112" t="str">
        <f>'Alle Produkte - Gesamtsortiment'!C323</f>
        <v/>
      </c>
      <c r="C280" s="112" t="str">
        <f>'Alle Produkte - Gesamtsortiment'!U323</f>
        <v/>
      </c>
    </row>
    <row r="281">
      <c r="A281" s="197" t="str">
        <f>'Alle Produkte - Gesamtsortiment'!A324</f>
        <v/>
      </c>
      <c r="B281" s="112" t="str">
        <f>'Alle Produkte - Gesamtsortiment'!C324</f>
        <v/>
      </c>
      <c r="C281" s="112" t="str">
        <f>'Alle Produkte - Gesamtsortiment'!U324</f>
        <v/>
      </c>
    </row>
    <row r="282">
      <c r="A282" s="65" t="str">
        <f>'Alle Produkte - Gesamtsortiment'!A325</f>
        <v/>
      </c>
      <c r="B282" s="112" t="str">
        <f>'Alle Produkte - Gesamtsortiment'!C325</f>
        <v/>
      </c>
      <c r="C282" s="112" t="str">
        <f>'Alle Produkte - Gesamtsortiment'!U325</f>
        <v/>
      </c>
    </row>
    <row r="283">
      <c r="A283" s="65" t="str">
        <f>'Alle Produkte - Gesamtsortiment'!A326</f>
        <v/>
      </c>
      <c r="B283" s="112" t="str">
        <f>'Alle Produkte - Gesamtsortiment'!C326</f>
        <v/>
      </c>
      <c r="C283" s="112" t="str">
        <f>'Alle Produkte - Gesamtsortiment'!U326</f>
        <v/>
      </c>
    </row>
    <row r="284">
      <c r="A284" s="65" t="str">
        <f>'Alle Produkte - Gesamtsortiment'!A327</f>
        <v/>
      </c>
      <c r="B284" s="112" t="str">
        <f>'Alle Produkte - Gesamtsortiment'!C327</f>
        <v/>
      </c>
      <c r="C284" s="112" t="str">
        <f>'Alle Produkte - Gesamtsortiment'!U327</f>
        <v/>
      </c>
    </row>
    <row r="285">
      <c r="A285" s="65" t="str">
        <f>'Alle Produkte - Gesamtsortiment'!A328</f>
        <v/>
      </c>
      <c r="B285" s="112" t="str">
        <f>'Alle Produkte - Gesamtsortiment'!C328</f>
        <v/>
      </c>
      <c r="C285" s="112" t="str">
        <f>'Alle Produkte - Gesamtsortiment'!U328</f>
        <v/>
      </c>
    </row>
    <row r="286">
      <c r="A286" s="65" t="str">
        <f>'Alle Produkte - Gesamtsortiment'!A329</f>
        <v/>
      </c>
      <c r="B286" s="112" t="str">
        <f>'Alle Produkte - Gesamtsortiment'!C329</f>
        <v/>
      </c>
      <c r="C286" s="112" t="str">
        <f>'Alle Produkte - Gesamtsortiment'!U329</f>
        <v/>
      </c>
    </row>
    <row r="287">
      <c r="A287" s="65" t="str">
        <f>'Alle Produkte - Gesamtsortiment'!A330</f>
        <v/>
      </c>
      <c r="B287" s="112" t="str">
        <f>'Alle Produkte - Gesamtsortiment'!C330</f>
        <v/>
      </c>
      <c r="C287" s="112" t="str">
        <f>'Alle Produkte - Gesamtsortiment'!U330</f>
        <v/>
      </c>
    </row>
    <row r="288">
      <c r="A288" s="65" t="str">
        <f>'Alle Produkte - Gesamtsortiment'!A331</f>
        <v/>
      </c>
      <c r="B288" s="112" t="str">
        <f>'Alle Produkte - Gesamtsortiment'!C331</f>
        <v/>
      </c>
      <c r="C288" s="112" t="str">
        <f>'Alle Produkte - Gesamtsortiment'!U331</f>
        <v/>
      </c>
    </row>
    <row r="289">
      <c r="A289" s="65" t="str">
        <f>'Alle Produkte - Gesamtsortiment'!A332</f>
        <v/>
      </c>
      <c r="B289" s="112" t="str">
        <f>'Alle Produkte - Gesamtsortiment'!C332</f>
        <v/>
      </c>
      <c r="C289" s="112" t="str">
        <f>'Alle Produkte - Gesamtsortiment'!U332</f>
        <v/>
      </c>
    </row>
    <row r="290">
      <c r="A290" s="65" t="str">
        <f>'Alle Produkte - Gesamtsortiment'!A333</f>
        <v/>
      </c>
      <c r="B290" s="112" t="str">
        <f>'Alle Produkte - Gesamtsortiment'!C333</f>
        <v/>
      </c>
      <c r="C290" s="112" t="str">
        <f>'Alle Produkte - Gesamtsortiment'!U333</f>
        <v/>
      </c>
    </row>
    <row r="291">
      <c r="A291" s="65" t="str">
        <f>'Alle Produkte - Gesamtsortiment'!A334</f>
        <v/>
      </c>
      <c r="B291" s="112" t="str">
        <f>'Alle Produkte - Gesamtsortiment'!C334</f>
        <v/>
      </c>
      <c r="C291" s="112" t="str">
        <f>'Alle Produkte - Gesamtsortiment'!U334</f>
        <v/>
      </c>
    </row>
    <row r="292">
      <c r="A292" s="65" t="str">
        <f>'Alle Produkte - Gesamtsortiment'!A335</f>
        <v/>
      </c>
      <c r="B292" s="112" t="str">
        <f>'Alle Produkte - Gesamtsortiment'!C335</f>
        <v/>
      </c>
      <c r="C292" s="112" t="str">
        <f>'Alle Produkte - Gesamtsortiment'!U335</f>
        <v/>
      </c>
    </row>
    <row r="293">
      <c r="A293" s="65" t="str">
        <f>'Alle Produkte - Gesamtsortiment'!A336</f>
        <v/>
      </c>
      <c r="B293" s="112" t="str">
        <f>'Alle Produkte - Gesamtsortiment'!C336</f>
        <v/>
      </c>
      <c r="C293" s="112" t="str">
        <f>'Alle Produkte - Gesamtsortiment'!U336</f>
        <v/>
      </c>
    </row>
    <row r="294">
      <c r="A294" s="65" t="str">
        <f>'Alle Produkte - Gesamtsortiment'!A337</f>
        <v/>
      </c>
      <c r="B294" s="112" t="str">
        <f>'Alle Produkte - Gesamtsortiment'!C337</f>
        <v/>
      </c>
      <c r="C294" s="112" t="str">
        <f>'Alle Produkte - Gesamtsortiment'!U337</f>
        <v/>
      </c>
    </row>
    <row r="295">
      <c r="A295" s="197" t="str">
        <f>'Alle Produkte - Gesamtsortiment'!A338</f>
        <v/>
      </c>
      <c r="B295" s="112" t="str">
        <f>'Alle Produkte - Gesamtsortiment'!C338</f>
        <v/>
      </c>
      <c r="C295" s="112" t="str">
        <f>'Alle Produkte - Gesamtsortiment'!U338</f>
        <v/>
      </c>
    </row>
    <row r="296">
      <c r="A296" s="65" t="str">
        <f>'Alle Produkte - Gesamtsortiment'!A339</f>
        <v/>
      </c>
      <c r="B296" s="112" t="str">
        <f>'Alle Produkte - Gesamtsortiment'!C339</f>
        <v/>
      </c>
      <c r="C296" s="112" t="str">
        <f>'Alle Produkte - Gesamtsortiment'!U339</f>
        <v/>
      </c>
    </row>
    <row r="297">
      <c r="A297" s="65" t="str">
        <f>'Alle Produkte - Gesamtsortiment'!A340</f>
        <v/>
      </c>
      <c r="B297" s="112" t="str">
        <f>'Alle Produkte - Gesamtsortiment'!C340</f>
        <v/>
      </c>
      <c r="C297" s="112" t="str">
        <f>'Alle Produkte - Gesamtsortiment'!U340</f>
        <v/>
      </c>
    </row>
    <row r="298">
      <c r="A298" s="65" t="str">
        <f>'Alle Produkte - Gesamtsortiment'!A341</f>
        <v/>
      </c>
      <c r="B298" s="112" t="str">
        <f>'Alle Produkte - Gesamtsortiment'!C341</f>
        <v/>
      </c>
      <c r="C298" s="112" t="str">
        <f>'Alle Produkte - Gesamtsortiment'!U341</f>
        <v/>
      </c>
    </row>
    <row r="299">
      <c r="A299" s="65" t="str">
        <f>'Alle Produkte - Gesamtsortiment'!A342</f>
        <v/>
      </c>
      <c r="B299" s="112" t="str">
        <f>'Alle Produkte - Gesamtsortiment'!C342</f>
        <v/>
      </c>
      <c r="C299" s="112" t="str">
        <f>'Alle Produkte - Gesamtsortiment'!U342</f>
        <v/>
      </c>
    </row>
    <row r="300">
      <c r="A300" s="65" t="str">
        <f>'Alle Produkte - Gesamtsortiment'!A343</f>
        <v/>
      </c>
      <c r="B300" s="112" t="str">
        <f>'Alle Produkte - Gesamtsortiment'!C343</f>
        <v/>
      </c>
      <c r="C300" s="112" t="str">
        <f>'Alle Produkte - Gesamtsortiment'!U343</f>
        <v/>
      </c>
    </row>
    <row r="301">
      <c r="A301" s="65" t="str">
        <f>'Alle Produkte - Gesamtsortiment'!A344</f>
        <v/>
      </c>
      <c r="B301" s="112" t="str">
        <f>'Alle Produkte - Gesamtsortiment'!C344</f>
        <v/>
      </c>
      <c r="C301" s="112" t="str">
        <f>'Alle Produkte - Gesamtsortiment'!U344</f>
        <v/>
      </c>
    </row>
    <row r="302">
      <c r="A302" s="65" t="str">
        <f>'Alle Produkte - Gesamtsortiment'!A345</f>
        <v/>
      </c>
      <c r="B302" s="112" t="str">
        <f>'Alle Produkte - Gesamtsortiment'!C345</f>
        <v/>
      </c>
      <c r="C302" s="112" t="str">
        <f>'Alle Produkte - Gesamtsortiment'!U345</f>
        <v/>
      </c>
    </row>
    <row r="303">
      <c r="A303" s="65" t="str">
        <f>'Alle Produkte - Gesamtsortiment'!A346</f>
        <v/>
      </c>
      <c r="B303" s="112" t="str">
        <f>'Alle Produkte - Gesamtsortiment'!C346</f>
        <v/>
      </c>
      <c r="C303" s="112" t="str">
        <f>'Alle Produkte - Gesamtsortiment'!U346</f>
        <v/>
      </c>
    </row>
    <row r="304">
      <c r="A304" s="65" t="str">
        <f>'Alle Produkte - Gesamtsortiment'!A347</f>
        <v/>
      </c>
      <c r="B304" s="112" t="str">
        <f>'Alle Produkte - Gesamtsortiment'!C347</f>
        <v/>
      </c>
      <c r="C304" s="112" t="str">
        <f>'Alle Produkte - Gesamtsortiment'!U347</f>
        <v/>
      </c>
    </row>
    <row r="305">
      <c r="A305" s="65" t="str">
        <f>'Alle Produkte - Gesamtsortiment'!A348</f>
        <v/>
      </c>
      <c r="B305" s="112" t="str">
        <f>'Alle Produkte - Gesamtsortiment'!C348</f>
        <v/>
      </c>
      <c r="C305" s="112" t="str">
        <f>'Alle Produkte - Gesamtsortiment'!U348</f>
        <v/>
      </c>
    </row>
    <row r="306">
      <c r="A306" s="65" t="str">
        <f>'Alle Produkte - Gesamtsortiment'!A349</f>
        <v/>
      </c>
      <c r="B306" s="112" t="str">
        <f>'Alle Produkte - Gesamtsortiment'!C349</f>
        <v/>
      </c>
      <c r="C306" s="112" t="str">
        <f>'Alle Produkte - Gesamtsortiment'!U349</f>
        <v/>
      </c>
    </row>
    <row r="307">
      <c r="A307" s="65" t="str">
        <f>'Alle Produkte - Gesamtsortiment'!A350</f>
        <v/>
      </c>
      <c r="B307" s="112" t="str">
        <f>'Alle Produkte - Gesamtsortiment'!C350</f>
        <v/>
      </c>
      <c r="C307" s="112" t="str">
        <f>'Alle Produkte - Gesamtsortiment'!U350</f>
        <v/>
      </c>
    </row>
    <row r="308">
      <c r="A308" s="65" t="str">
        <f>'Alle Produkte - Gesamtsortiment'!A351</f>
        <v/>
      </c>
      <c r="B308" s="112" t="str">
        <f>'Alle Produkte - Gesamtsortiment'!C351</f>
        <v/>
      </c>
      <c r="C308" s="112" t="str">
        <f>'Alle Produkte - Gesamtsortiment'!U351</f>
        <v/>
      </c>
    </row>
    <row r="309">
      <c r="A309" s="197" t="str">
        <f>'Alle Produkte - Gesamtsortiment'!A352</f>
        <v/>
      </c>
      <c r="B309" s="112" t="str">
        <f>'Alle Produkte - Gesamtsortiment'!C352</f>
        <v/>
      </c>
      <c r="C309" s="112" t="str">
        <f>'Alle Produkte - Gesamtsortiment'!U352</f>
        <v/>
      </c>
    </row>
    <row r="310">
      <c r="A310" s="65" t="str">
        <f>'Alle Produkte - Gesamtsortiment'!A353</f>
        <v/>
      </c>
      <c r="B310" s="112" t="str">
        <f>'Alle Produkte - Gesamtsortiment'!C353</f>
        <v/>
      </c>
      <c r="C310" s="112" t="str">
        <f>'Alle Produkte - Gesamtsortiment'!U353</f>
        <v/>
      </c>
    </row>
    <row r="311">
      <c r="A311" s="65" t="str">
        <f>'Alle Produkte - Gesamtsortiment'!A354</f>
        <v/>
      </c>
      <c r="B311" s="112" t="str">
        <f>'Alle Produkte - Gesamtsortiment'!C354</f>
        <v/>
      </c>
      <c r="C311" s="112" t="str">
        <f>'Alle Produkte - Gesamtsortiment'!U354</f>
        <v/>
      </c>
    </row>
    <row r="312">
      <c r="A312" s="65" t="str">
        <f>'Alle Produkte - Gesamtsortiment'!A355</f>
        <v/>
      </c>
      <c r="B312" s="112" t="str">
        <f>'Alle Produkte - Gesamtsortiment'!C355</f>
        <v/>
      </c>
      <c r="C312" s="112" t="str">
        <f>'Alle Produkte - Gesamtsortiment'!U355</f>
        <v/>
      </c>
    </row>
    <row r="313">
      <c r="A313" s="65" t="str">
        <f>'Alle Produkte - Gesamtsortiment'!A356</f>
        <v/>
      </c>
      <c r="B313" s="112" t="str">
        <f>'Alle Produkte - Gesamtsortiment'!C356</f>
        <v/>
      </c>
      <c r="C313" s="112" t="str">
        <f>'Alle Produkte - Gesamtsortiment'!U356</f>
        <v/>
      </c>
    </row>
    <row r="314">
      <c r="A314" s="65" t="str">
        <f>'Alle Produkte - Gesamtsortiment'!A357</f>
        <v/>
      </c>
      <c r="B314" s="112" t="str">
        <f>'Alle Produkte - Gesamtsortiment'!C357</f>
        <v/>
      </c>
      <c r="C314" s="112" t="str">
        <f>'Alle Produkte - Gesamtsortiment'!U357</f>
        <v/>
      </c>
    </row>
    <row r="315">
      <c r="A315" s="65" t="str">
        <f>'Alle Produkte - Gesamtsortiment'!A358</f>
        <v/>
      </c>
      <c r="B315" s="112" t="str">
        <f>'Alle Produkte - Gesamtsortiment'!C358</f>
        <v/>
      </c>
      <c r="C315" s="112" t="str">
        <f>'Alle Produkte - Gesamtsortiment'!U358</f>
        <v/>
      </c>
    </row>
    <row r="316">
      <c r="A316" s="65" t="str">
        <f>'Alle Produkte - Gesamtsortiment'!A359</f>
        <v/>
      </c>
      <c r="B316" s="112" t="str">
        <f>'Alle Produkte - Gesamtsortiment'!C359</f>
        <v/>
      </c>
      <c r="C316" s="112" t="str">
        <f>'Alle Produkte - Gesamtsortiment'!U359</f>
        <v/>
      </c>
    </row>
    <row r="317">
      <c r="A317" s="65" t="str">
        <f>'Alle Produkte - Gesamtsortiment'!A360</f>
        <v/>
      </c>
      <c r="B317" s="112" t="str">
        <f>'Alle Produkte - Gesamtsortiment'!C360</f>
        <v/>
      </c>
      <c r="C317" s="112" t="str">
        <f>'Alle Produkte - Gesamtsortiment'!U360</f>
        <v/>
      </c>
    </row>
    <row r="318">
      <c r="A318" s="65" t="str">
        <f>'Alle Produkte - Gesamtsortiment'!A361</f>
        <v/>
      </c>
      <c r="B318" s="112" t="str">
        <f>'Alle Produkte - Gesamtsortiment'!C361</f>
        <v/>
      </c>
      <c r="C318" s="112" t="str">
        <f>'Alle Produkte - Gesamtsortiment'!U361</f>
        <v/>
      </c>
    </row>
    <row r="319">
      <c r="A319" s="65" t="str">
        <f>'Alle Produkte - Gesamtsortiment'!A362</f>
        <v/>
      </c>
      <c r="B319" s="112" t="str">
        <f>'Alle Produkte - Gesamtsortiment'!C362</f>
        <v/>
      </c>
      <c r="C319" s="112" t="str">
        <f>'Alle Produkte - Gesamtsortiment'!U362</f>
        <v/>
      </c>
    </row>
    <row r="320">
      <c r="A320" s="65" t="str">
        <f>'Alle Produkte - Gesamtsortiment'!A363</f>
        <v/>
      </c>
      <c r="B320" s="112" t="str">
        <f>'Alle Produkte - Gesamtsortiment'!C363</f>
        <v/>
      </c>
      <c r="C320" s="112" t="str">
        <f>'Alle Produkte - Gesamtsortiment'!U363</f>
        <v/>
      </c>
    </row>
    <row r="321">
      <c r="A321" s="65" t="str">
        <f>'Alle Produkte - Gesamtsortiment'!A364</f>
        <v/>
      </c>
      <c r="B321" s="112" t="str">
        <f>'Alle Produkte - Gesamtsortiment'!C364</f>
        <v/>
      </c>
      <c r="C321" s="112" t="str">
        <f>'Alle Produkte - Gesamtsortiment'!U364</f>
        <v/>
      </c>
    </row>
    <row r="322">
      <c r="A322" s="65" t="str">
        <f>'Alle Produkte - Gesamtsortiment'!A365</f>
        <v/>
      </c>
      <c r="B322" s="112" t="str">
        <f>'Alle Produkte - Gesamtsortiment'!C365</f>
        <v/>
      </c>
      <c r="C322" s="112" t="str">
        <f>'Alle Produkte - Gesamtsortiment'!U365</f>
        <v/>
      </c>
    </row>
    <row r="323">
      <c r="A323" s="197" t="str">
        <f>'Alle Produkte - Gesamtsortiment'!A366</f>
        <v/>
      </c>
      <c r="B323" s="112" t="str">
        <f>'Alle Produkte - Gesamtsortiment'!C366</f>
        <v/>
      </c>
      <c r="C323" s="112" t="str">
        <f>'Alle Produkte - Gesamtsortiment'!U366</f>
        <v/>
      </c>
    </row>
    <row r="324">
      <c r="A324" s="65" t="str">
        <f>'Alle Produkte - Gesamtsortiment'!A367</f>
        <v/>
      </c>
      <c r="B324" s="112" t="str">
        <f>'Alle Produkte - Gesamtsortiment'!C367</f>
        <v/>
      </c>
      <c r="C324" s="112" t="str">
        <f>'Alle Produkte - Gesamtsortiment'!U367</f>
        <v/>
      </c>
    </row>
    <row r="325">
      <c r="A325" s="65" t="str">
        <f>'Alle Produkte - Gesamtsortiment'!A368</f>
        <v/>
      </c>
      <c r="B325" s="112" t="str">
        <f>'Alle Produkte - Gesamtsortiment'!C368</f>
        <v/>
      </c>
      <c r="C325" s="112" t="str">
        <f>'Alle Produkte - Gesamtsortiment'!U368</f>
        <v/>
      </c>
    </row>
    <row r="326">
      <c r="A326" s="65" t="str">
        <f>'Alle Produkte - Gesamtsortiment'!A369</f>
        <v/>
      </c>
      <c r="B326" s="112" t="str">
        <f>'Alle Produkte - Gesamtsortiment'!C369</f>
        <v/>
      </c>
      <c r="C326" s="112" t="str">
        <f>'Alle Produkte - Gesamtsortiment'!U369</f>
        <v/>
      </c>
    </row>
    <row r="327">
      <c r="A327" s="65" t="str">
        <f>'Alle Produkte - Gesamtsortiment'!A370</f>
        <v/>
      </c>
      <c r="B327" s="112" t="str">
        <f>'Alle Produkte - Gesamtsortiment'!C370</f>
        <v/>
      </c>
      <c r="C327" s="112" t="str">
        <f>'Alle Produkte - Gesamtsortiment'!U370</f>
        <v/>
      </c>
    </row>
    <row r="328">
      <c r="A328" s="65" t="str">
        <f>'Alle Produkte - Gesamtsortiment'!A371</f>
        <v/>
      </c>
      <c r="B328" s="112" t="str">
        <f>'Alle Produkte - Gesamtsortiment'!C371</f>
        <v/>
      </c>
      <c r="C328" s="112" t="str">
        <f>'Alle Produkte - Gesamtsortiment'!U371</f>
        <v/>
      </c>
    </row>
    <row r="329">
      <c r="A329" s="65" t="str">
        <f>'Alle Produkte - Gesamtsortiment'!A372</f>
        <v/>
      </c>
      <c r="B329" s="112" t="str">
        <f>'Alle Produkte - Gesamtsortiment'!C372</f>
        <v/>
      </c>
      <c r="C329" s="112" t="str">
        <f>'Alle Produkte - Gesamtsortiment'!U372</f>
        <v/>
      </c>
    </row>
    <row r="330">
      <c r="A330" s="65" t="str">
        <f>'Alle Produkte - Gesamtsortiment'!A373</f>
        <v/>
      </c>
      <c r="B330" s="112" t="str">
        <f>'Alle Produkte - Gesamtsortiment'!C373</f>
        <v/>
      </c>
      <c r="C330" s="112" t="str">
        <f>'Alle Produkte - Gesamtsortiment'!U373</f>
        <v/>
      </c>
    </row>
    <row r="331">
      <c r="A331" s="65" t="str">
        <f>'Alle Produkte - Gesamtsortiment'!A374</f>
        <v/>
      </c>
      <c r="B331" s="112" t="str">
        <f>'Alle Produkte - Gesamtsortiment'!C374</f>
        <v/>
      </c>
      <c r="C331" s="112" t="str">
        <f>'Alle Produkte - Gesamtsortiment'!U374</f>
        <v/>
      </c>
    </row>
    <row r="332">
      <c r="A332" s="65" t="str">
        <f>'Alle Produkte - Gesamtsortiment'!A375</f>
        <v/>
      </c>
      <c r="B332" s="112" t="str">
        <f>'Alle Produkte - Gesamtsortiment'!C375</f>
        <v/>
      </c>
      <c r="C332" s="112" t="str">
        <f>'Alle Produkte - Gesamtsortiment'!U375</f>
        <v/>
      </c>
    </row>
    <row r="333">
      <c r="A333" s="65" t="str">
        <f>'Alle Produkte - Gesamtsortiment'!A376</f>
        <v/>
      </c>
      <c r="B333" s="112" t="str">
        <f>'Alle Produkte - Gesamtsortiment'!C376</f>
        <v/>
      </c>
      <c r="C333" s="112" t="str">
        <f>'Alle Produkte - Gesamtsortiment'!U376</f>
        <v/>
      </c>
    </row>
    <row r="334">
      <c r="A334" s="65" t="str">
        <f>'Alle Produkte - Gesamtsortiment'!A377</f>
        <v/>
      </c>
      <c r="B334" s="112" t="str">
        <f>'Alle Produkte - Gesamtsortiment'!C377</f>
        <v/>
      </c>
      <c r="C334" s="112" t="str">
        <f>'Alle Produkte - Gesamtsortiment'!U377</f>
        <v/>
      </c>
    </row>
    <row r="335">
      <c r="A335" s="65" t="str">
        <f>'Alle Produkte - Gesamtsortiment'!A378</f>
        <v/>
      </c>
      <c r="B335" s="112" t="str">
        <f>'Alle Produkte - Gesamtsortiment'!C378</f>
        <v/>
      </c>
      <c r="C335" s="112" t="str">
        <f>'Alle Produkte - Gesamtsortiment'!U378</f>
        <v/>
      </c>
    </row>
    <row r="336">
      <c r="A336" s="65" t="str">
        <f>'Alle Produkte - Gesamtsortiment'!A379</f>
        <v/>
      </c>
      <c r="B336" s="112" t="str">
        <f>'Alle Produkte - Gesamtsortiment'!C379</f>
        <v/>
      </c>
      <c r="C336" s="112" t="str">
        <f>'Alle Produkte - Gesamtsortiment'!U379</f>
        <v/>
      </c>
    </row>
    <row r="337">
      <c r="A337" s="197" t="str">
        <f>'Alle Produkte - Gesamtsortiment'!A380</f>
        <v/>
      </c>
      <c r="B337" s="112" t="str">
        <f>'Alle Produkte - Gesamtsortiment'!C380</f>
        <v/>
      </c>
      <c r="C337" s="112" t="str">
        <f>'Alle Produkte - Gesamtsortiment'!U380</f>
        <v/>
      </c>
    </row>
    <row r="338">
      <c r="A338" s="65" t="str">
        <f>'Alle Produkte - Gesamtsortiment'!A381</f>
        <v/>
      </c>
      <c r="B338" s="112" t="str">
        <f>'Alle Produkte - Gesamtsortiment'!C381</f>
        <v/>
      </c>
      <c r="C338" s="112" t="str">
        <f>'Alle Produkte - Gesamtsortiment'!U381</f>
        <v/>
      </c>
    </row>
    <row r="339">
      <c r="A339" s="65" t="str">
        <f>'Alle Produkte - Gesamtsortiment'!A382</f>
        <v/>
      </c>
      <c r="B339" s="112" t="str">
        <f>'Alle Produkte - Gesamtsortiment'!C382</f>
        <v/>
      </c>
      <c r="C339" s="112" t="str">
        <f>'Alle Produkte - Gesamtsortiment'!U382</f>
        <v/>
      </c>
    </row>
    <row r="340">
      <c r="A340" s="65" t="str">
        <f>'Alle Produkte - Gesamtsortiment'!A383</f>
        <v/>
      </c>
      <c r="B340" s="112" t="str">
        <f>'Alle Produkte - Gesamtsortiment'!C383</f>
        <v/>
      </c>
      <c r="C340" s="112" t="str">
        <f>'Alle Produkte - Gesamtsortiment'!U383</f>
        <v/>
      </c>
    </row>
    <row r="341">
      <c r="A341" s="65" t="str">
        <f>'Alle Produkte - Gesamtsortiment'!A384</f>
        <v/>
      </c>
      <c r="B341" s="112" t="str">
        <f>'Alle Produkte - Gesamtsortiment'!C384</f>
        <v/>
      </c>
      <c r="C341" s="112" t="str">
        <f>'Alle Produkte - Gesamtsortiment'!U384</f>
        <v/>
      </c>
    </row>
    <row r="342">
      <c r="A342" t="str">
        <f>'Alle Produkte - Gesamtsortiment'!A385</f>
        <v/>
      </c>
      <c r="C342" s="112" t="str">
        <f>'Alle Produkte - Gesamtsortiment'!U385</f>
        <v/>
      </c>
    </row>
    <row r="343">
      <c r="A343" t="str">
        <f>'Alle Produkte - Gesamtsortiment'!A386</f>
        <v/>
      </c>
      <c r="C343" s="112" t="str">
        <f>'Alle Produkte - Gesamtsortiment'!U386</f>
        <v/>
      </c>
    </row>
    <row r="344">
      <c r="A344" t="str">
        <f>'Alle Produkte - Gesamtsortiment'!A387</f>
        <v/>
      </c>
      <c r="C344" s="112" t="str">
        <f>'Alle Produkte - Gesamtsortiment'!U387</f>
        <v/>
      </c>
    </row>
    <row r="345">
      <c r="A345" t="str">
        <f>'Alle Produkte - Gesamtsortiment'!A388</f>
        <v/>
      </c>
      <c r="C345" s="112" t="str">
        <f>'Alle Produkte - Gesamtsortiment'!U388</f>
        <v/>
      </c>
    </row>
    <row r="346">
      <c r="A346" t="str">
        <f>'Alle Produkte - Gesamtsortiment'!A389</f>
        <v/>
      </c>
      <c r="C346" s="112" t="str">
        <f>'Alle Produkte - Gesamtsortiment'!U389</f>
        <v/>
      </c>
    </row>
    <row r="347">
      <c r="A347" t="str">
        <f>'Alle Produkte - Gesamtsortiment'!A390</f>
        <v/>
      </c>
      <c r="C347" s="112" t="str">
        <f>'Alle Produkte - Gesamtsortiment'!U390</f>
        <v/>
      </c>
    </row>
    <row r="348">
      <c r="A348" t="str">
        <f>'Alle Produkte - Gesamtsortiment'!A391</f>
        <v/>
      </c>
      <c r="C348" s="112" t="str">
        <f>'Alle Produkte - Gesamtsortiment'!U391</f>
        <v/>
      </c>
    </row>
    <row r="349">
      <c r="A349" t="str">
        <f>'Alle Produkte - Gesamtsortiment'!A392</f>
        <v/>
      </c>
      <c r="C349" s="112" t="str">
        <f>'Alle Produkte - Gesamtsortiment'!U392</f>
        <v/>
      </c>
    </row>
    <row r="350">
      <c r="A350" t="str">
        <f>'Alle Produkte - Gesamtsortiment'!A393</f>
        <v/>
      </c>
      <c r="C350" s="112" t="str">
        <f>'Alle Produkte - Gesamtsortiment'!U393</f>
        <v/>
      </c>
    </row>
    <row r="351">
      <c r="A351" s="209" t="str">
        <f>'Alle Produkte - Gesamtsortiment'!A394</f>
        <v/>
      </c>
      <c r="C351" s="112" t="str">
        <f>'Alle Produkte - Gesamtsortiment'!U394</f>
        <v/>
      </c>
    </row>
    <row r="352">
      <c r="A352" t="str">
        <f>'Alle Produkte - Gesamtsortiment'!A395</f>
        <v/>
      </c>
      <c r="C352" s="112" t="str">
        <f>'Alle Produkte - Gesamtsortiment'!U395</f>
        <v/>
      </c>
    </row>
    <row r="353">
      <c r="A353" t="str">
        <f>'Alle Produkte - Gesamtsortiment'!A396</f>
        <v/>
      </c>
      <c r="C353" s="112" t="str">
        <f>'Alle Produkte - Gesamtsortiment'!U396</f>
        <v/>
      </c>
    </row>
    <row r="354">
      <c r="A354" t="str">
        <f>'Alle Produkte - Gesamtsortiment'!A397</f>
        <v/>
      </c>
      <c r="C354" s="112" t="str">
        <f>'Alle Produkte - Gesamtsortiment'!U397</f>
        <v/>
      </c>
    </row>
    <row r="355">
      <c r="A355" t="str">
        <f>'Alle Produkte - Gesamtsortiment'!A398</f>
        <v/>
      </c>
      <c r="C355" s="112" t="str">
        <f>'Alle Produkte - Gesamtsortiment'!U398</f>
        <v/>
      </c>
    </row>
    <row r="356">
      <c r="A356" t="str">
        <f>'Alle Produkte - Gesamtsortiment'!A399</f>
        <v/>
      </c>
      <c r="C356" s="112" t="str">
        <f>'Alle Produkte - Gesamtsortiment'!U399</f>
        <v/>
      </c>
    </row>
    <row r="357">
      <c r="A357" t="str">
        <f>'Alle Produkte - Gesamtsortiment'!A400</f>
        <v/>
      </c>
      <c r="C357" s="112" t="str">
        <f>'Alle Produkte - Gesamtsortiment'!U400</f>
        <v/>
      </c>
    </row>
    <row r="358">
      <c r="A358" t="str">
        <f>'Alle Produkte - Gesamtsortiment'!A401</f>
        <v/>
      </c>
      <c r="C358" s="112" t="str">
        <f>'Alle Produkte - Gesamtsortiment'!U401</f>
        <v/>
      </c>
    </row>
    <row r="359">
      <c r="A359" t="str">
        <f>'Alle Produkte - Gesamtsortiment'!A402</f>
        <v/>
      </c>
      <c r="C359" s="112" t="str">
        <f>'Alle Produkte - Gesamtsortiment'!U402</f>
        <v/>
      </c>
    </row>
    <row r="360">
      <c r="A360" t="str">
        <f>'Alle Produkte - Gesamtsortiment'!A403</f>
        <v/>
      </c>
      <c r="C360" s="112" t="str">
        <f>'Alle Produkte - Gesamtsortiment'!U403</f>
        <v/>
      </c>
    </row>
    <row r="361">
      <c r="A361" t="str">
        <f>'Alle Produkte - Gesamtsortiment'!A404</f>
        <v/>
      </c>
      <c r="C361" s="112" t="str">
        <f>'Alle Produkte - Gesamtsortiment'!U404</f>
        <v/>
      </c>
    </row>
    <row r="362">
      <c r="A362" t="str">
        <f>'Alle Produkte - Gesamtsortiment'!A405</f>
        <v/>
      </c>
      <c r="C362" s="112" t="str">
        <f>'Alle Produkte - Gesamtsortiment'!U405</f>
        <v/>
      </c>
    </row>
    <row r="363">
      <c r="A363" t="str">
        <f>'Alle Produkte - Gesamtsortiment'!A406</f>
        <v/>
      </c>
      <c r="C363" s="112" t="str">
        <f>'Alle Produkte - Gesamtsortiment'!U406</f>
        <v/>
      </c>
    </row>
    <row r="364">
      <c r="A364" t="str">
        <f>'Alle Produkte - Gesamtsortiment'!A407</f>
        <v/>
      </c>
      <c r="C364" s="112" t="str">
        <f>'Alle Produkte - Gesamtsortiment'!U407</f>
        <v/>
      </c>
    </row>
    <row r="365">
      <c r="A365" s="209" t="str">
        <f>'Alle Produkte - Gesamtsortiment'!A408</f>
        <v/>
      </c>
      <c r="C365" s="112" t="str">
        <f>'Alle Produkte - Gesamtsortiment'!U408</f>
        <v/>
      </c>
    </row>
    <row r="366">
      <c r="A366" t="str">
        <f>'Alle Produkte - Gesamtsortiment'!A409</f>
        <v/>
      </c>
      <c r="C366" s="112" t="str">
        <f>'Alle Produkte - Gesamtsortiment'!U409</f>
        <v/>
      </c>
    </row>
    <row r="367">
      <c r="A367" t="str">
        <f>'Alle Produkte - Gesamtsortiment'!A410</f>
        <v/>
      </c>
      <c r="C367" s="112" t="str">
        <f>'Alle Produkte - Gesamtsortiment'!U410</f>
        <v/>
      </c>
    </row>
    <row r="368">
      <c r="A368" t="str">
        <f>'Alle Produkte - Gesamtsortiment'!A411</f>
        <v/>
      </c>
      <c r="C368" s="112" t="str">
        <f>'Alle Produkte - Gesamtsortiment'!U411</f>
        <v/>
      </c>
    </row>
    <row r="369">
      <c r="A369" t="str">
        <f>'Alle Produkte - Gesamtsortiment'!A412</f>
        <v/>
      </c>
      <c r="C369" s="112" t="str">
        <f>'Alle Produkte - Gesamtsortiment'!U412</f>
        <v/>
      </c>
    </row>
    <row r="370">
      <c r="A370" t="str">
        <f>'Alle Produkte - Gesamtsortiment'!A413</f>
        <v/>
      </c>
      <c r="C370" s="112" t="str">
        <f>'Alle Produkte - Gesamtsortiment'!U413</f>
        <v/>
      </c>
    </row>
    <row r="371">
      <c r="A371" t="str">
        <f>'Alle Produkte - Gesamtsortiment'!A414</f>
        <v/>
      </c>
      <c r="C371" s="112" t="str">
        <f>'Alle Produkte - Gesamtsortiment'!U414</f>
        <v/>
      </c>
    </row>
    <row r="372">
      <c r="A372" t="str">
        <f>'Alle Produkte - Gesamtsortiment'!A415</f>
        <v/>
      </c>
      <c r="C372" s="112" t="str">
        <f>'Alle Produkte - Gesamtsortiment'!U415</f>
        <v/>
      </c>
    </row>
    <row r="373">
      <c r="A373" t="str">
        <f>'Alle Produkte - Gesamtsortiment'!A416</f>
        <v/>
      </c>
      <c r="C373" s="112" t="str">
        <f>'Alle Produkte - Gesamtsortiment'!U416</f>
        <v/>
      </c>
    </row>
    <row r="374">
      <c r="A374" t="str">
        <f>'Alle Produkte - Gesamtsortiment'!A417</f>
        <v/>
      </c>
      <c r="C374" s="112" t="str">
        <f>'Alle Produkte - Gesamtsortiment'!U417</f>
        <v/>
      </c>
    </row>
    <row r="375">
      <c r="A375" t="str">
        <f>'Alle Produkte - Gesamtsortiment'!A418</f>
        <v/>
      </c>
      <c r="C375" s="112" t="str">
        <f>'Alle Produkte - Gesamtsortiment'!U418</f>
        <v/>
      </c>
    </row>
    <row r="376">
      <c r="A376" t="str">
        <f>'Alle Produkte - Gesamtsortiment'!A419</f>
        <v/>
      </c>
      <c r="C376" s="112" t="str">
        <f>'Alle Produkte - Gesamtsortiment'!U419</f>
        <v/>
      </c>
    </row>
    <row r="377">
      <c r="A377" t="str">
        <f>'Alle Produkte - Gesamtsortiment'!A420</f>
        <v/>
      </c>
      <c r="C377" s="112" t="str">
        <f>'Alle Produkte - Gesamtsortiment'!U420</f>
        <v/>
      </c>
    </row>
    <row r="378">
      <c r="A378" t="str">
        <f>'Alle Produkte - Gesamtsortiment'!A421</f>
        <v/>
      </c>
      <c r="C378" s="112" t="str">
        <f>'Alle Produkte - Gesamtsortiment'!U421</f>
        <v/>
      </c>
    </row>
    <row r="379">
      <c r="A379" s="209" t="str">
        <f>'Alle Produkte - Gesamtsortiment'!A422</f>
        <v/>
      </c>
      <c r="C379" s="112" t="str">
        <f>'Alle Produkte - Gesamtsortiment'!U422</f>
        <v/>
      </c>
    </row>
    <row r="380">
      <c r="A380" t="str">
        <f>'Alle Produkte - Gesamtsortiment'!A423</f>
        <v/>
      </c>
      <c r="C380" s="112" t="str">
        <f>'Alle Produkte - Gesamtsortiment'!U423</f>
        <v/>
      </c>
    </row>
    <row r="381">
      <c r="A381" t="str">
        <f>'Alle Produkte - Gesamtsortiment'!A424</f>
        <v/>
      </c>
      <c r="C381" s="112" t="str">
        <f>'Alle Produkte - Gesamtsortiment'!U424</f>
        <v/>
      </c>
    </row>
    <row r="382">
      <c r="A382" t="str">
        <f>'Alle Produkte - Gesamtsortiment'!A425</f>
        <v/>
      </c>
      <c r="C382" s="112" t="str">
        <f>'Alle Produkte - Gesamtsortiment'!U425</f>
        <v/>
      </c>
    </row>
    <row r="383">
      <c r="A383" t="str">
        <f>'Alle Produkte - Gesamtsortiment'!A426</f>
        <v/>
      </c>
    </row>
    <row r="384">
      <c r="A384" t="str">
        <f>'Alle Produkte - Gesamtsortiment'!A427</f>
        <v/>
      </c>
    </row>
    <row r="385">
      <c r="A385" t="str">
        <f>'Alle Produkte - Gesamtsortiment'!A428</f>
        <v/>
      </c>
    </row>
    <row r="386">
      <c r="A386" t="str">
        <f>'Alle Produkte - Gesamtsortiment'!A429</f>
        <v/>
      </c>
    </row>
    <row r="387">
      <c r="A387" t="str">
        <f>'Alle Produkte - Gesamtsortiment'!A430</f>
        <v/>
      </c>
    </row>
    <row r="388">
      <c r="A388" t="str">
        <f>'Alle Produkte - Gesamtsortiment'!A431</f>
        <v/>
      </c>
    </row>
    <row r="389">
      <c r="A389" t="str">
        <f>'Alle Produkte - Gesamtsortiment'!A432</f>
        <v/>
      </c>
    </row>
    <row r="390">
      <c r="A390" t="str">
        <f>'Alle Produkte - Gesamtsortiment'!A433</f>
        <v/>
      </c>
    </row>
    <row r="391">
      <c r="A391" t="str">
        <f>'Alle Produkte - Gesamtsortiment'!A434</f>
        <v/>
      </c>
    </row>
    <row r="392">
      <c r="A392" t="str">
        <f>'Alle Produkte - Gesamtsortiment'!A435</f>
        <v/>
      </c>
    </row>
    <row r="393">
      <c r="A393" s="209" t="str">
        <f>'Alle Produkte - Gesamtsortiment'!A436</f>
        <v/>
      </c>
    </row>
    <row r="394">
      <c r="A394" t="str">
        <f>'Alle Produkte - Gesamtsortiment'!A437</f>
        <v/>
      </c>
    </row>
    <row r="395">
      <c r="A395" t="str">
        <f>'Alle Produkte - Gesamtsortiment'!A438</f>
        <v/>
      </c>
    </row>
    <row r="396">
      <c r="A396" t="str">
        <f>'Alle Produkte - Gesamtsortiment'!A439</f>
        <v/>
      </c>
    </row>
    <row r="397">
      <c r="A397" t="str">
        <f>'Alle Produkte - Gesamtsortiment'!A440</f>
        <v/>
      </c>
    </row>
    <row r="398">
      <c r="A398" t="str">
        <f>'Alle Produkte - Gesamtsortiment'!A441</f>
        <v/>
      </c>
    </row>
    <row r="399">
      <c r="A399" t="str">
        <f>'Alle Produkte - Gesamtsortiment'!A442</f>
        <v/>
      </c>
    </row>
    <row r="400">
      <c r="A400" t="str">
        <f>'Alle Produkte - Gesamtsortiment'!A443</f>
        <v/>
      </c>
    </row>
    <row r="401">
      <c r="A401" t="str">
        <f>'Alle Produkte - Gesamtsortiment'!A444</f>
        <v/>
      </c>
    </row>
    <row r="402">
      <c r="A402" t="str">
        <f>'Alle Produkte - Gesamtsortiment'!A445</f>
        <v/>
      </c>
    </row>
    <row r="403">
      <c r="A403" t="str">
        <f>'Alle Produkte - Gesamtsortiment'!A446</f>
        <v/>
      </c>
    </row>
    <row r="404">
      <c r="A404" t="str">
        <f>'Alle Produkte - Gesamtsortiment'!A447</f>
        <v/>
      </c>
    </row>
    <row r="405">
      <c r="A405" t="str">
        <f>'Alle Produkte - Gesamtsortiment'!A448</f>
        <v/>
      </c>
    </row>
    <row r="406">
      <c r="A406" t="str">
        <f>'Alle Produkte - Gesamtsortiment'!A449</f>
        <v/>
      </c>
    </row>
    <row r="407">
      <c r="A407" s="209" t="str">
        <f>'Alle Produkte - Gesamtsortiment'!A450</f>
        <v/>
      </c>
    </row>
    <row r="408">
      <c r="A408" t="str">
        <f>'Alle Produkte - Gesamtsortiment'!A451</f>
        <v/>
      </c>
    </row>
    <row r="409">
      <c r="A409" t="str">
        <f>'Alle Produkte - Gesamtsortiment'!A452</f>
        <v/>
      </c>
    </row>
    <row r="410">
      <c r="A410" t="str">
        <f>'Alle Produkte - Gesamtsortiment'!A453</f>
        <v/>
      </c>
    </row>
    <row r="411">
      <c r="A411" t="str">
        <f>'Alle Produkte - Gesamtsortiment'!A454</f>
        <v/>
      </c>
    </row>
    <row r="412">
      <c r="A412" t="str">
        <f>'Alle Produkte - Gesamtsortiment'!A455</f>
        <v/>
      </c>
    </row>
    <row r="413">
      <c r="A413" t="str">
        <f>'Alle Produkte - Gesamtsortiment'!A456</f>
        <v/>
      </c>
    </row>
    <row r="414">
      <c r="A414" t="str">
        <f>'Alle Produkte - Gesamtsortiment'!A457</f>
        <v/>
      </c>
    </row>
    <row r="415">
      <c r="A415" t="str">
        <f>'Alle Produkte - Gesamtsortiment'!A458</f>
        <v/>
      </c>
    </row>
    <row r="416">
      <c r="A416" t="str">
        <f>'Alle Produkte - Gesamtsortiment'!A459</f>
        <v/>
      </c>
    </row>
    <row r="417">
      <c r="A417" t="str">
        <f>'Alle Produkte - Gesamtsortiment'!A460</f>
        <v/>
      </c>
    </row>
    <row r="418">
      <c r="A418" t="str">
        <f>'Alle Produkte - Gesamtsortiment'!A461</f>
        <v/>
      </c>
    </row>
    <row r="419">
      <c r="A419" t="str">
        <f>'Alle Produkte - Gesamtsortiment'!A462</f>
        <v/>
      </c>
    </row>
    <row r="420">
      <c r="A420" t="str">
        <f>'Alle Produkte - Gesamtsortiment'!A463</f>
        <v/>
      </c>
    </row>
    <row r="421">
      <c r="A421" s="209" t="str">
        <f>'Alle Produkte - Gesamtsortiment'!A464</f>
        <v/>
      </c>
    </row>
    <row r="422">
      <c r="A422" t="str">
        <f>'Alle Produkte - Gesamtsortiment'!A465</f>
        <v/>
      </c>
    </row>
    <row r="423">
      <c r="A423" t="str">
        <f>'Alle Produkte - Gesamtsortiment'!A466</f>
        <v/>
      </c>
    </row>
    <row r="424">
      <c r="A424" t="str">
        <f>'Alle Produkte - Gesamtsortiment'!A467</f>
        <v/>
      </c>
    </row>
    <row r="425">
      <c r="A425" t="str">
        <f>'Alle Produkte - Gesamtsortiment'!A468</f>
        <v/>
      </c>
    </row>
    <row r="426">
      <c r="A426" t="str">
        <f>'Alle Produkte - Gesamtsortiment'!A469</f>
        <v/>
      </c>
    </row>
    <row r="427">
      <c r="A427" t="str">
        <f>'Alle Produkte - Gesamtsortiment'!A470</f>
        <v/>
      </c>
    </row>
    <row r="428">
      <c r="A428" t="str">
        <f>'Alle Produkte - Gesamtsortiment'!A471</f>
        <v/>
      </c>
    </row>
    <row r="429">
      <c r="A429" t="str">
        <f>'Alle Produkte - Gesamtsortiment'!A472</f>
        <v/>
      </c>
    </row>
    <row r="430">
      <c r="A430" t="str">
        <f>'Alle Produkte - Gesamtsortiment'!A473</f>
        <v/>
      </c>
    </row>
    <row r="431">
      <c r="A431" t="str">
        <f>'Alle Produkte - Gesamtsortiment'!A474</f>
        <v/>
      </c>
    </row>
    <row r="432">
      <c r="A432" t="str">
        <f>'Alle Produkte - Gesamtsortiment'!A475</f>
        <v/>
      </c>
    </row>
    <row r="433">
      <c r="A433" t="str">
        <f>'Alle Produkte - Gesamtsortiment'!A476</f>
        <v/>
      </c>
    </row>
    <row r="434">
      <c r="A434" t="str">
        <f>'Alle Produkte - Gesamtsortiment'!A477</f>
        <v/>
      </c>
    </row>
    <row r="435">
      <c r="A435" s="209" t="str">
        <f>'Alle Produkte - Gesamtsortiment'!A478</f>
        <v/>
      </c>
    </row>
    <row r="436">
      <c r="A436" t="str">
        <f>'Alle Produkte - Gesamtsortiment'!A479</f>
        <v/>
      </c>
    </row>
    <row r="437">
      <c r="A437" t="str">
        <f>'Alle Produkte - Gesamtsortiment'!A480</f>
        <v/>
      </c>
    </row>
    <row r="438">
      <c r="A438" t="str">
        <f>'Alle Produkte - Gesamtsortiment'!A481</f>
        <v/>
      </c>
    </row>
    <row r="439">
      <c r="A439" t="str">
        <f>'Alle Produkte - Gesamtsortiment'!A482</f>
        <v/>
      </c>
    </row>
    <row r="440">
      <c r="A440" t="str">
        <f>'Alle Produkte - Gesamtsortiment'!A483</f>
        <v/>
      </c>
    </row>
    <row r="441">
      <c r="A441" t="str">
        <f>'Alle Produkte - Gesamtsortiment'!A484</f>
        <v/>
      </c>
    </row>
    <row r="442">
      <c r="A442" t="str">
        <f>'Alle Produkte - Gesamtsortiment'!A485</f>
        <v/>
      </c>
    </row>
    <row r="443">
      <c r="A443" t="str">
        <f>'Alle Produkte - Gesamtsortiment'!A486</f>
        <v/>
      </c>
    </row>
    <row r="444">
      <c r="A444" t="str">
        <f>'Alle Produkte - Gesamtsortiment'!A487</f>
        <v/>
      </c>
    </row>
    <row r="445">
      <c r="A445" t="str">
        <f>'Alle Produkte - Gesamtsortiment'!A488</f>
        <v/>
      </c>
    </row>
    <row r="446">
      <c r="A446" t="str">
        <f>'Alle Produkte - Gesamtsortiment'!A489</f>
        <v/>
      </c>
    </row>
    <row r="447">
      <c r="A447" t="str">
        <f>'Alle Produkte - Gesamtsortiment'!A490</f>
        <v/>
      </c>
    </row>
    <row r="448">
      <c r="A448" t="str">
        <f>'Alle Produkte - Gesamtsortiment'!A491</f>
        <v/>
      </c>
    </row>
    <row r="449">
      <c r="A449" s="209" t="str">
        <f>'Alle Produkte - Gesamtsortiment'!A492</f>
        <v/>
      </c>
    </row>
    <row r="450">
      <c r="A450" t="str">
        <f>'Alle Produkte - Gesamtsortiment'!A493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8" width="7.29"/>
  </cols>
  <sheetData>
    <row r="1">
      <c r="A1" s="210" t="s">
        <v>1917</v>
      </c>
      <c r="B1" s="211" t="s">
        <v>1918</v>
      </c>
      <c r="C1" s="212" t="s">
        <v>32</v>
      </c>
      <c r="E1" s="211" t="s">
        <v>1919</v>
      </c>
      <c r="G1" s="211" t="s">
        <v>33</v>
      </c>
      <c r="I1" s="211" t="s">
        <v>34</v>
      </c>
      <c r="K1" s="211" t="s">
        <v>35</v>
      </c>
      <c r="M1" s="211" t="s">
        <v>36</v>
      </c>
      <c r="O1" s="211" t="s">
        <v>33</v>
      </c>
      <c r="Q1" s="211" t="s">
        <v>34</v>
      </c>
      <c r="S1" s="211" t="s">
        <v>35</v>
      </c>
      <c r="U1" s="211" t="s">
        <v>36</v>
      </c>
      <c r="W1" s="211" t="s">
        <v>37</v>
      </c>
    </row>
    <row r="2">
      <c r="A2" s="211" t="s">
        <v>1920</v>
      </c>
      <c r="B2" s="211" t="s">
        <v>1921</v>
      </c>
      <c r="C2" s="211" t="s">
        <v>1922</v>
      </c>
      <c r="D2" s="211" t="s">
        <v>1923</v>
      </c>
      <c r="E2" s="211" t="s">
        <v>1922</v>
      </c>
      <c r="F2" s="211" t="s">
        <v>1923</v>
      </c>
      <c r="G2" s="211" t="s">
        <v>1922</v>
      </c>
      <c r="H2" s="211" t="s">
        <v>1923</v>
      </c>
      <c r="I2" s="211" t="s">
        <v>1922</v>
      </c>
      <c r="J2" s="211" t="s">
        <v>1923</v>
      </c>
      <c r="K2" s="211" t="s">
        <v>1922</v>
      </c>
      <c r="L2" s="211" t="s">
        <v>1923</v>
      </c>
      <c r="M2" s="211" t="s">
        <v>1922</v>
      </c>
      <c r="N2" s="211" t="s">
        <v>1923</v>
      </c>
      <c r="O2" s="211" t="s">
        <v>1922</v>
      </c>
      <c r="P2" s="211" t="s">
        <v>1923</v>
      </c>
      <c r="Q2" s="211" t="s">
        <v>1922</v>
      </c>
      <c r="R2" s="211" t="s">
        <v>1923</v>
      </c>
    </row>
    <row r="3">
      <c r="A3" s="211" t="s">
        <v>1924</v>
      </c>
    </row>
    <row r="4">
      <c r="A4" s="211" t="s">
        <v>1925</v>
      </c>
    </row>
    <row r="5">
      <c r="A5" s="211" t="s">
        <v>1926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