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xl/webextensions/webextension2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codeName="Ta_delovni_zvezek"/>
  <mc:AlternateContent xmlns:mc="http://schemas.openxmlformats.org/markup-compatibility/2006">
    <mc:Choice Requires="x15">
      <x15ac:absPath xmlns:x15ac="http://schemas.microsoft.com/office/spreadsheetml/2010/11/ac" url="https://d.docs.live.net/bb0bd8eef5f615c9/Desktop/SKINI 2025/april/"/>
    </mc:Choice>
  </mc:AlternateContent>
  <xr:revisionPtr revIDLastSave="0" documentId="14_{C14EEC32-0EF0-4483-B54B-2DDF3B4EB801}" xr6:coauthVersionLast="47" xr6:coauthVersionMax="47" xr10:uidLastSave="{00000000-0000-0000-0000-000000000000}"/>
  <bookViews>
    <workbookView xWindow="3990" yWindow="0" windowWidth="15210" windowHeight="10410" activeTab="3" xr2:uid="{00000000-000D-0000-FFFF-FFFF00000000}"/>
  </bookViews>
  <sheets>
    <sheet name="IZRAČUN" sheetId="13" r:id="rId1"/>
    <sheet name="HCP" sheetId="15" r:id="rId2"/>
    <sheet name="List1" sheetId="18" state="hidden" r:id="rId3"/>
    <sheet name="OBRAČUN" sheetId="17" r:id="rId4"/>
    <sheet name="Leaderboard" sheetId="4" state="hidden" r:id="rId5"/>
    <sheet name="Day 1 Live" sheetId="5" state="hidden" r:id="rId6"/>
    <sheet name="Day 2 Live" sheetId="6" state="hidden" r:id="rId7"/>
    <sheet name="Day 3 Live" sheetId="7" state="hidden" r:id="rId8"/>
    <sheet name="scramble Set up" sheetId="8" state="hidden" r:id="rId9"/>
    <sheet name="Day 2 PM Card" sheetId="9" state="hidden" r:id="rId10"/>
    <sheet name="€ € €" sheetId="10" state="hidden" r:id="rId11"/>
    <sheet name="Team Charts and Handicaps" sheetId="11" state="hidden" r:id="rId12"/>
    <sheet name="Course Info" sheetId="12" state="hidden" r:id="rId13"/>
  </sheets>
  <definedNames>
    <definedName name="_xlnm._FilterDatabase" localSheetId="9" hidden="1">'Day 2 PM Card'!$A$3:$AA$13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17" l="1"/>
  <c r="E6" i="17"/>
  <c r="E8" i="17"/>
  <c r="E9" i="17"/>
  <c r="L20" i="17" l="1"/>
  <c r="P8" i="13"/>
  <c r="Q20" i="17"/>
  <c r="P20" i="17"/>
  <c r="M20" i="17"/>
  <c r="J20" i="17"/>
  <c r="I20" i="17"/>
  <c r="G20" i="17"/>
  <c r="F20" i="17"/>
  <c r="D20" i="17"/>
  <c r="C20" i="17"/>
  <c r="P7" i="13"/>
  <c r="E20" i="17" l="1"/>
  <c r="R20" i="17"/>
  <c r="N20" i="17"/>
  <c r="K20" i="17"/>
  <c r="H20" i="17"/>
  <c r="G25" i="13"/>
  <c r="H25" i="13"/>
  <c r="I25" i="13"/>
  <c r="J25" i="13"/>
  <c r="K25" i="13"/>
  <c r="L25" i="13"/>
  <c r="M25" i="13"/>
  <c r="N25" i="13"/>
  <c r="O25" i="13"/>
  <c r="G26" i="13"/>
  <c r="H26" i="13"/>
  <c r="I26" i="13"/>
  <c r="J26" i="13"/>
  <c r="K26" i="13"/>
  <c r="L26" i="13"/>
  <c r="M26" i="13"/>
  <c r="N26" i="13"/>
  <c r="O26" i="13"/>
  <c r="G27" i="13"/>
  <c r="H27" i="13"/>
  <c r="I27" i="13"/>
  <c r="J27" i="13"/>
  <c r="K27" i="13"/>
  <c r="L27" i="13"/>
  <c r="M27" i="13"/>
  <c r="N27" i="13"/>
  <c r="O27" i="13"/>
  <c r="G28" i="13"/>
  <c r="H28" i="13"/>
  <c r="I28" i="13"/>
  <c r="J28" i="13"/>
  <c r="K28" i="13"/>
  <c r="L28" i="13"/>
  <c r="M28" i="13"/>
  <c r="N28" i="13"/>
  <c r="O28" i="13"/>
  <c r="G29" i="13"/>
  <c r="H29" i="13"/>
  <c r="I29" i="13"/>
  <c r="J29" i="13"/>
  <c r="K29" i="13"/>
  <c r="L29" i="13"/>
  <c r="M29" i="13"/>
  <c r="N29" i="13"/>
  <c r="O29" i="13"/>
  <c r="G30" i="13"/>
  <c r="H30" i="13"/>
  <c r="I30" i="13"/>
  <c r="J30" i="13"/>
  <c r="K30" i="13"/>
  <c r="L30" i="13"/>
  <c r="M30" i="13"/>
  <c r="N30" i="13"/>
  <c r="O30" i="13"/>
  <c r="P6" i="13"/>
  <c r="Z4" i="13"/>
  <c r="P10" i="13"/>
  <c r="P4" i="13" l="1"/>
  <c r="P9" i="13"/>
  <c r="Z8" i="13"/>
  <c r="Z7" i="13"/>
  <c r="Z6" i="13"/>
  <c r="Z5" i="13"/>
  <c r="P5" i="13"/>
  <c r="AA8" i="13" l="1"/>
  <c r="AA7" i="13"/>
  <c r="AA5" i="13"/>
  <c r="AA4" i="13"/>
  <c r="AA6" i="13"/>
  <c r="Z12" i="13"/>
  <c r="Z11" i="13"/>
  <c r="Z10" i="13"/>
  <c r="Z9" i="13"/>
  <c r="P12" i="13"/>
  <c r="P11" i="13"/>
  <c r="AA12" i="13" l="1"/>
  <c r="AA11" i="13"/>
  <c r="AA10" i="13"/>
  <c r="AA9" i="13"/>
  <c r="Y45" i="13"/>
  <c r="X45" i="13"/>
  <c r="W45" i="13"/>
  <c r="V45" i="13"/>
  <c r="U45" i="13"/>
  <c r="T45" i="13"/>
  <c r="S45" i="13"/>
  <c r="R45" i="13"/>
  <c r="Q45" i="13"/>
  <c r="O45" i="13"/>
  <c r="N45" i="13"/>
  <c r="M45" i="13"/>
  <c r="L45" i="13"/>
  <c r="K45" i="13"/>
  <c r="J45" i="13"/>
  <c r="I45" i="13"/>
  <c r="H45" i="13"/>
  <c r="G45" i="13"/>
  <c r="F43" i="13"/>
  <c r="Y42" i="13"/>
  <c r="X42" i="13"/>
  <c r="W42" i="13"/>
  <c r="V42" i="13"/>
  <c r="U42" i="13"/>
  <c r="T42" i="13"/>
  <c r="S42" i="13"/>
  <c r="R42" i="13"/>
  <c r="Q42" i="13"/>
  <c r="O42" i="13"/>
  <c r="N42" i="13"/>
  <c r="M42" i="13"/>
  <c r="L42" i="13"/>
  <c r="K42" i="13"/>
  <c r="J42" i="13"/>
  <c r="I42" i="13"/>
  <c r="H42" i="13"/>
  <c r="G42" i="13"/>
  <c r="D42" i="13"/>
  <c r="C42" i="13"/>
  <c r="Y41" i="13"/>
  <c r="X41" i="13"/>
  <c r="W41" i="13"/>
  <c r="V41" i="13"/>
  <c r="U41" i="13"/>
  <c r="T41" i="13"/>
  <c r="S41" i="13"/>
  <c r="R41" i="13"/>
  <c r="Q41" i="13"/>
  <c r="O41" i="13"/>
  <c r="N41" i="13"/>
  <c r="M41" i="13"/>
  <c r="L41" i="13"/>
  <c r="K41" i="13"/>
  <c r="J41" i="13"/>
  <c r="I41" i="13"/>
  <c r="H41" i="13"/>
  <c r="G41" i="13"/>
  <c r="D41" i="13"/>
  <c r="C41" i="13"/>
  <c r="Y40" i="13"/>
  <c r="X40" i="13"/>
  <c r="W40" i="13"/>
  <c r="V40" i="13"/>
  <c r="U40" i="13"/>
  <c r="T40" i="13"/>
  <c r="S40" i="13"/>
  <c r="R40" i="13"/>
  <c r="Q40" i="13"/>
  <c r="O40" i="13"/>
  <c r="N40" i="13"/>
  <c r="M40" i="13"/>
  <c r="L40" i="13"/>
  <c r="K40" i="13"/>
  <c r="J40" i="13"/>
  <c r="I40" i="13"/>
  <c r="H40" i="13"/>
  <c r="G40" i="13"/>
  <c r="D40" i="13"/>
  <c r="C40" i="13"/>
  <c r="Y39" i="13"/>
  <c r="X39" i="13"/>
  <c r="W39" i="13"/>
  <c r="V39" i="13"/>
  <c r="U39" i="13"/>
  <c r="T39" i="13"/>
  <c r="S39" i="13"/>
  <c r="R39" i="13"/>
  <c r="Q39" i="13"/>
  <c r="O39" i="13"/>
  <c r="N39" i="13"/>
  <c r="M39" i="13"/>
  <c r="L39" i="13"/>
  <c r="K39" i="13"/>
  <c r="J39" i="13"/>
  <c r="I39" i="13"/>
  <c r="H39" i="13"/>
  <c r="G39" i="13"/>
  <c r="D39" i="13"/>
  <c r="C39" i="13"/>
  <c r="Y38" i="13"/>
  <c r="X38" i="13"/>
  <c r="W38" i="13"/>
  <c r="V38" i="13"/>
  <c r="U38" i="13"/>
  <c r="T38" i="13"/>
  <c r="S38" i="13"/>
  <c r="R38" i="13"/>
  <c r="Q38" i="13"/>
  <c r="O38" i="13"/>
  <c r="N38" i="13"/>
  <c r="M38" i="13"/>
  <c r="L38" i="13"/>
  <c r="K38" i="13"/>
  <c r="J38" i="13"/>
  <c r="I38" i="13"/>
  <c r="H38" i="13"/>
  <c r="G38" i="13"/>
  <c r="D38" i="13"/>
  <c r="C38" i="13"/>
  <c r="Y37" i="13"/>
  <c r="X37" i="13"/>
  <c r="W37" i="13"/>
  <c r="V37" i="13"/>
  <c r="U37" i="13"/>
  <c r="T37" i="13"/>
  <c r="S37" i="13"/>
  <c r="R37" i="13"/>
  <c r="Q37" i="13"/>
  <c r="O37" i="13"/>
  <c r="N37" i="13"/>
  <c r="M37" i="13"/>
  <c r="L37" i="13"/>
  <c r="K37" i="13"/>
  <c r="J37" i="13"/>
  <c r="I37" i="13"/>
  <c r="H37" i="13"/>
  <c r="G37" i="13"/>
  <c r="D37" i="13"/>
  <c r="C37" i="13"/>
  <c r="Y36" i="13"/>
  <c r="X36" i="13"/>
  <c r="W36" i="13"/>
  <c r="V36" i="13"/>
  <c r="U36" i="13"/>
  <c r="T36" i="13"/>
  <c r="S36" i="13"/>
  <c r="R36" i="13"/>
  <c r="Q36" i="13"/>
  <c r="O36" i="13"/>
  <c r="N36" i="13"/>
  <c r="M36" i="13"/>
  <c r="L36" i="13"/>
  <c r="K36" i="13"/>
  <c r="J36" i="13"/>
  <c r="I36" i="13"/>
  <c r="H36" i="13"/>
  <c r="G36" i="13"/>
  <c r="D36" i="13"/>
  <c r="Y35" i="13"/>
  <c r="X35" i="13"/>
  <c r="W35" i="13"/>
  <c r="V35" i="13"/>
  <c r="U35" i="13"/>
  <c r="T35" i="13"/>
  <c r="S35" i="13"/>
  <c r="R35" i="13"/>
  <c r="Q35" i="13"/>
  <c r="O35" i="13"/>
  <c r="N35" i="13"/>
  <c r="M35" i="13"/>
  <c r="L35" i="13"/>
  <c r="K35" i="13"/>
  <c r="J35" i="13"/>
  <c r="I35" i="13"/>
  <c r="H35" i="13"/>
  <c r="G35" i="13"/>
  <c r="D35" i="13"/>
  <c r="C35" i="13"/>
  <c r="Y34" i="13"/>
  <c r="X34" i="13"/>
  <c r="W34" i="13"/>
  <c r="V34" i="13"/>
  <c r="U34" i="13"/>
  <c r="T34" i="13"/>
  <c r="S34" i="13"/>
  <c r="R34" i="13"/>
  <c r="Q34" i="13"/>
  <c r="O34" i="13"/>
  <c r="N34" i="13"/>
  <c r="M34" i="13"/>
  <c r="L34" i="13"/>
  <c r="K34" i="13"/>
  <c r="J34" i="13"/>
  <c r="I34" i="13"/>
  <c r="H34" i="13"/>
  <c r="G34" i="13"/>
  <c r="D34" i="13"/>
  <c r="C34" i="13"/>
  <c r="Y33" i="13"/>
  <c r="X33" i="13"/>
  <c r="W33" i="13"/>
  <c r="V33" i="13"/>
  <c r="U33" i="13"/>
  <c r="T33" i="13"/>
  <c r="S33" i="13"/>
  <c r="R33" i="13"/>
  <c r="Q33" i="13"/>
  <c r="O33" i="13"/>
  <c r="N33" i="13"/>
  <c r="M33" i="13"/>
  <c r="L33" i="13"/>
  <c r="K33" i="13"/>
  <c r="J33" i="13"/>
  <c r="I33" i="13"/>
  <c r="H33" i="13"/>
  <c r="G33" i="13"/>
  <c r="D33" i="13"/>
  <c r="C33" i="13"/>
  <c r="Y32" i="13"/>
  <c r="X32" i="13"/>
  <c r="W32" i="13"/>
  <c r="V32" i="13"/>
  <c r="U32" i="13"/>
  <c r="T32" i="13"/>
  <c r="S32" i="13"/>
  <c r="R32" i="13"/>
  <c r="Q32" i="13"/>
  <c r="O32" i="13"/>
  <c r="N32" i="13"/>
  <c r="M32" i="13"/>
  <c r="L32" i="13"/>
  <c r="K32" i="13"/>
  <c r="J32" i="13"/>
  <c r="I32" i="13"/>
  <c r="H32" i="13"/>
  <c r="G32" i="13"/>
  <c r="D32" i="13"/>
  <c r="C32" i="13"/>
  <c r="Y31" i="13"/>
  <c r="X31" i="13"/>
  <c r="W31" i="13"/>
  <c r="V31" i="13"/>
  <c r="U31" i="13"/>
  <c r="T31" i="13"/>
  <c r="S31" i="13"/>
  <c r="R31" i="13"/>
  <c r="Q31" i="13"/>
  <c r="O31" i="13"/>
  <c r="N31" i="13"/>
  <c r="M31" i="13"/>
  <c r="L31" i="13"/>
  <c r="K31" i="13"/>
  <c r="J31" i="13"/>
  <c r="I31" i="13"/>
  <c r="H31" i="13"/>
  <c r="G31" i="13"/>
  <c r="D31" i="13"/>
  <c r="C31" i="13"/>
  <c r="Y30" i="13"/>
  <c r="X30" i="13"/>
  <c r="W30" i="13"/>
  <c r="V30" i="13"/>
  <c r="U30" i="13"/>
  <c r="T30" i="13"/>
  <c r="S30" i="13"/>
  <c r="R30" i="13"/>
  <c r="Q30" i="13"/>
  <c r="D30" i="13"/>
  <c r="C30" i="13"/>
  <c r="Y29" i="13"/>
  <c r="X29" i="13"/>
  <c r="W29" i="13"/>
  <c r="V29" i="13"/>
  <c r="U29" i="13"/>
  <c r="T29" i="13"/>
  <c r="S29" i="13"/>
  <c r="R29" i="13"/>
  <c r="Q29" i="13"/>
  <c r="D29" i="13"/>
  <c r="C29" i="13"/>
  <c r="Y28" i="13"/>
  <c r="X28" i="13"/>
  <c r="W28" i="13"/>
  <c r="V28" i="13"/>
  <c r="U28" i="13"/>
  <c r="T28" i="13"/>
  <c r="S28" i="13"/>
  <c r="R28" i="13"/>
  <c r="Q28" i="13"/>
  <c r="D28" i="13"/>
  <c r="C28" i="13"/>
  <c r="Y27" i="13"/>
  <c r="X27" i="13"/>
  <c r="W27" i="13"/>
  <c r="V27" i="13"/>
  <c r="U27" i="13"/>
  <c r="T27" i="13"/>
  <c r="S27" i="13"/>
  <c r="R27" i="13"/>
  <c r="Q27" i="13"/>
  <c r="D27" i="13"/>
  <c r="C27" i="13"/>
  <c r="Y26" i="13"/>
  <c r="X26" i="13"/>
  <c r="W26" i="13"/>
  <c r="V26" i="13"/>
  <c r="U26" i="13"/>
  <c r="T26" i="13"/>
  <c r="S26" i="13"/>
  <c r="R26" i="13"/>
  <c r="Q26" i="13"/>
  <c r="D26" i="13"/>
  <c r="C26" i="13"/>
  <c r="Y25" i="13"/>
  <c r="X25" i="13"/>
  <c r="W25" i="13"/>
  <c r="V25" i="13"/>
  <c r="U25" i="13"/>
  <c r="T25" i="13"/>
  <c r="S25" i="13"/>
  <c r="R25" i="13"/>
  <c r="Q25" i="13"/>
  <c r="D25" i="13"/>
  <c r="C25" i="13"/>
  <c r="Z23" i="13"/>
  <c r="P23" i="13"/>
  <c r="Z21" i="13"/>
  <c r="P21" i="13"/>
  <c r="AM20" i="13"/>
  <c r="AL20" i="13"/>
  <c r="AJ20" i="13"/>
  <c r="AI20" i="13"/>
  <c r="Z20" i="13"/>
  <c r="P20" i="13"/>
  <c r="AH19" i="13"/>
  <c r="AG19" i="13"/>
  <c r="AF19" i="13"/>
  <c r="Z19" i="13"/>
  <c r="P19" i="13"/>
  <c r="AK18" i="13"/>
  <c r="Z18" i="13"/>
  <c r="P18" i="13"/>
  <c r="AN17" i="13"/>
  <c r="AK17" i="13"/>
  <c r="Z17" i="13"/>
  <c r="P17" i="13"/>
  <c r="AN16" i="13"/>
  <c r="AK16" i="13"/>
  <c r="Z16" i="13"/>
  <c r="P16" i="13"/>
  <c r="AK15" i="13"/>
  <c r="AN15" i="13" s="1"/>
  <c r="Z15" i="13"/>
  <c r="P15" i="13"/>
  <c r="AK14" i="13"/>
  <c r="AN14" i="13" s="1"/>
  <c r="Z14" i="13"/>
  <c r="P14" i="13"/>
  <c r="AK13" i="13"/>
  <c r="AN13" i="13" s="1"/>
  <c r="Z13" i="13"/>
  <c r="P13" i="13"/>
  <c r="Z2" i="13"/>
  <c r="P2" i="13"/>
  <c r="AA2" i="13" s="1"/>
  <c r="AA19" i="13" l="1"/>
  <c r="AB40" i="13" s="1"/>
  <c r="Z38" i="13"/>
  <c r="Z40" i="13"/>
  <c r="AA15" i="13"/>
  <c r="AB36" i="13" s="1"/>
  <c r="AA13" i="13"/>
  <c r="AB34" i="13" s="1"/>
  <c r="AA18" i="13"/>
  <c r="AB39" i="13" s="1"/>
  <c r="AA20" i="13"/>
  <c r="AB41" i="13" s="1"/>
  <c r="AA21" i="13"/>
  <c r="AB42" i="13" s="1"/>
  <c r="P34" i="13"/>
  <c r="P42" i="13"/>
  <c r="Z36" i="13"/>
  <c r="Z42" i="13"/>
  <c r="Z37" i="13"/>
  <c r="P37" i="13"/>
  <c r="P39" i="13"/>
  <c r="AA17" i="13"/>
  <c r="AB38" i="13" s="1"/>
  <c r="P35" i="13"/>
  <c r="Z39" i="13"/>
  <c r="P41" i="13"/>
  <c r="Z41" i="13"/>
  <c r="AA16" i="13"/>
  <c r="AB37" i="13" s="1"/>
  <c r="Z35" i="13"/>
  <c r="AA14" i="13"/>
  <c r="AB35" i="13" s="1"/>
  <c r="P36" i="13"/>
  <c r="P38" i="13"/>
  <c r="P40" i="13"/>
  <c r="Z34" i="13"/>
  <c r="AB33" i="13"/>
  <c r="P33" i="13"/>
  <c r="Z33" i="13"/>
  <c r="Z32" i="13"/>
  <c r="AB32" i="13"/>
  <c r="P32" i="13"/>
  <c r="AB31" i="13"/>
  <c r="P31" i="13"/>
  <c r="Z31" i="13"/>
  <c r="AB29" i="13"/>
  <c r="Q46" i="13"/>
  <c r="Q48" i="13" s="1"/>
  <c r="I46" i="13"/>
  <c r="I48" i="13" s="1"/>
  <c r="AB25" i="13"/>
  <c r="P28" i="13"/>
  <c r="Z27" i="13"/>
  <c r="Y46" i="13"/>
  <c r="Y48" i="13" s="1"/>
  <c r="K46" i="13"/>
  <c r="K48" i="13" s="1"/>
  <c r="T46" i="13"/>
  <c r="T48" i="13" s="1"/>
  <c r="M46" i="13"/>
  <c r="M48" i="13" s="1"/>
  <c r="Z29" i="13"/>
  <c r="P26" i="13"/>
  <c r="L46" i="13"/>
  <c r="L48" i="13" s="1"/>
  <c r="AB28" i="13"/>
  <c r="S46" i="13"/>
  <c r="S48" i="13" s="1"/>
  <c r="W46" i="13"/>
  <c r="W48" i="13" s="1"/>
  <c r="U46" i="13"/>
  <c r="U48" i="13" s="1"/>
  <c r="Z28" i="13"/>
  <c r="Z30" i="13"/>
  <c r="V46" i="13"/>
  <c r="V48" i="13" s="1"/>
  <c r="Z26" i="13"/>
  <c r="AB27" i="13"/>
  <c r="X46" i="13"/>
  <c r="X48" i="13" s="1"/>
  <c r="N46" i="13"/>
  <c r="N48" i="13" s="1"/>
  <c r="P29" i="13"/>
  <c r="P25" i="13"/>
  <c r="P27" i="13"/>
  <c r="H46" i="13"/>
  <c r="H48" i="13" s="1"/>
  <c r="AB30" i="13"/>
  <c r="J46" i="13"/>
  <c r="J48" i="13" s="1"/>
  <c r="P30" i="13"/>
  <c r="O46" i="13"/>
  <c r="O48" i="13" s="1"/>
  <c r="R46" i="13"/>
  <c r="R48" i="13" s="1"/>
  <c r="AB26" i="13"/>
  <c r="AN20" i="13"/>
  <c r="AK20" i="13"/>
  <c r="Z25" i="13"/>
  <c r="G46" i="13"/>
  <c r="AA40" i="13" l="1"/>
  <c r="AC40" i="13" s="1"/>
  <c r="AA42" i="13"/>
  <c r="AC42" i="13" s="1"/>
  <c r="AA38" i="13"/>
  <c r="AC38" i="13" s="1"/>
  <c r="AA39" i="13"/>
  <c r="AC39" i="13" s="1"/>
  <c r="AA34" i="13"/>
  <c r="AC34" i="13" s="1"/>
  <c r="AA36" i="13"/>
  <c r="AC36" i="13" s="1"/>
  <c r="AA37" i="13"/>
  <c r="AC37" i="13" s="1"/>
  <c r="AA41" i="13"/>
  <c r="AC41" i="13" s="1"/>
  <c r="AA35" i="13"/>
  <c r="AC35" i="13" s="1"/>
  <c r="AA33" i="13"/>
  <c r="AC33" i="13" s="1"/>
  <c r="AA32" i="13"/>
  <c r="AC32" i="13" s="1"/>
  <c r="AA31" i="13"/>
  <c r="AC31" i="13" s="1"/>
  <c r="AA29" i="13"/>
  <c r="AC29" i="13" s="1"/>
  <c r="AA28" i="13"/>
  <c r="AC28" i="13" s="1"/>
  <c r="AA25" i="13"/>
  <c r="AC25" i="13" s="1"/>
  <c r="AA30" i="13"/>
  <c r="AC30" i="13" s="1"/>
  <c r="AA27" i="13"/>
  <c r="AC27" i="13" s="1"/>
  <c r="AA26" i="13"/>
  <c r="AC26" i="13" s="1"/>
  <c r="G48" i="13"/>
  <c r="F51" i="13" s="1"/>
  <c r="E51" i="13" s="1"/>
  <c r="E25" i="13" l="1"/>
  <c r="F25" i="13" s="1"/>
  <c r="E26" i="13"/>
  <c r="F26" i="13" s="1"/>
  <c r="E28" i="13"/>
  <c r="F28" i="13" s="1"/>
  <c r="E27" i="13"/>
  <c r="F27" i="13" s="1"/>
  <c r="E30" i="13"/>
  <c r="F30" i="13" s="1"/>
  <c r="E29" i="13"/>
  <c r="F29" i="13" s="1"/>
  <c r="E40" i="13"/>
  <c r="F40" i="13" s="1"/>
  <c r="E35" i="13"/>
  <c r="F35" i="13" s="1"/>
  <c r="E32" i="13"/>
  <c r="F32" i="13" s="1"/>
  <c r="E37" i="13"/>
  <c r="F37" i="13" s="1"/>
  <c r="E38" i="13"/>
  <c r="F38" i="13" s="1"/>
  <c r="E33" i="13"/>
  <c r="F33" i="13" s="1"/>
  <c r="E34" i="13"/>
  <c r="F34" i="13" s="1"/>
  <c r="E39" i="13"/>
  <c r="F39" i="13" s="1"/>
  <c r="E41" i="13"/>
  <c r="F41" i="13" s="1"/>
  <c r="E31" i="13"/>
  <c r="F31" i="13" s="1"/>
  <c r="E42" i="13"/>
  <c r="F42" i="13" s="1"/>
  <c r="E36" i="13"/>
  <c r="F36" i="13" s="1"/>
  <c r="Y49" i="10" l="1"/>
  <c r="X49" i="10"/>
  <c r="W49" i="10"/>
  <c r="V49" i="10"/>
  <c r="U49" i="10"/>
  <c r="T49" i="10"/>
  <c r="S49" i="10"/>
  <c r="R49" i="10"/>
  <c r="Q49" i="10"/>
  <c r="O49" i="10"/>
  <c r="N49" i="10"/>
  <c r="M49" i="10"/>
  <c r="L49" i="10"/>
  <c r="K49" i="10"/>
  <c r="J49" i="10"/>
  <c r="I49" i="10"/>
  <c r="H49" i="10"/>
  <c r="G49" i="10"/>
  <c r="Y46" i="10"/>
  <c r="X46" i="10"/>
  <c r="W46" i="10"/>
  <c r="V46" i="10"/>
  <c r="U46" i="10"/>
  <c r="T46" i="10"/>
  <c r="Z46" i="10" s="1"/>
  <c r="S46" i="10"/>
  <c r="R46" i="10"/>
  <c r="Q46" i="10"/>
  <c r="O46" i="10"/>
  <c r="N46" i="10"/>
  <c r="M46" i="10"/>
  <c r="L46" i="10"/>
  <c r="K46" i="10"/>
  <c r="J46" i="10"/>
  <c r="I46" i="10"/>
  <c r="H46" i="10"/>
  <c r="G46" i="10"/>
  <c r="D46" i="10"/>
  <c r="C46" i="10"/>
  <c r="Y45" i="10"/>
  <c r="X45" i="10"/>
  <c r="W45" i="10"/>
  <c r="V45" i="10"/>
  <c r="U45" i="10"/>
  <c r="T45" i="10"/>
  <c r="S45" i="10"/>
  <c r="R45" i="10"/>
  <c r="Q45" i="10"/>
  <c r="O45" i="10"/>
  <c r="N45" i="10"/>
  <c r="M45" i="10"/>
  <c r="L45" i="10"/>
  <c r="K45" i="10"/>
  <c r="J45" i="10"/>
  <c r="I45" i="10"/>
  <c r="H45" i="10"/>
  <c r="G45" i="10"/>
  <c r="D45" i="10"/>
  <c r="C45" i="10"/>
  <c r="Y44" i="10"/>
  <c r="X44" i="10"/>
  <c r="W44" i="10"/>
  <c r="V44" i="10"/>
  <c r="U44" i="10"/>
  <c r="T44" i="10"/>
  <c r="S44" i="10"/>
  <c r="R44" i="10"/>
  <c r="Q44" i="10"/>
  <c r="O44" i="10"/>
  <c r="N44" i="10"/>
  <c r="M44" i="10"/>
  <c r="L44" i="10"/>
  <c r="K44" i="10"/>
  <c r="J44" i="10"/>
  <c r="I44" i="10"/>
  <c r="H44" i="10"/>
  <c r="G44" i="10"/>
  <c r="D44" i="10"/>
  <c r="C44" i="10"/>
  <c r="Y43" i="10"/>
  <c r="X43" i="10"/>
  <c r="W43" i="10"/>
  <c r="V43" i="10"/>
  <c r="U43" i="10"/>
  <c r="T43" i="10"/>
  <c r="S43" i="10"/>
  <c r="R43" i="10"/>
  <c r="Q43" i="10"/>
  <c r="O43" i="10"/>
  <c r="N43" i="10"/>
  <c r="M43" i="10"/>
  <c r="L43" i="10"/>
  <c r="K43" i="10"/>
  <c r="J43" i="10"/>
  <c r="I43" i="10"/>
  <c r="H43" i="10"/>
  <c r="G43" i="10"/>
  <c r="D43" i="10"/>
  <c r="C43" i="10"/>
  <c r="Y42" i="10"/>
  <c r="X42" i="10"/>
  <c r="W42" i="10"/>
  <c r="V42" i="10"/>
  <c r="U42" i="10"/>
  <c r="T42" i="10"/>
  <c r="S42" i="10"/>
  <c r="R42" i="10"/>
  <c r="Q42" i="10"/>
  <c r="O42" i="10"/>
  <c r="N42" i="10"/>
  <c r="M42" i="10"/>
  <c r="L42" i="10"/>
  <c r="K42" i="10"/>
  <c r="J42" i="10"/>
  <c r="I42" i="10"/>
  <c r="H42" i="10"/>
  <c r="G42" i="10"/>
  <c r="D42" i="10"/>
  <c r="C42" i="10"/>
  <c r="Y41" i="10"/>
  <c r="X41" i="10"/>
  <c r="W41" i="10"/>
  <c r="V41" i="10"/>
  <c r="U41" i="10"/>
  <c r="T41" i="10"/>
  <c r="S41" i="10"/>
  <c r="R41" i="10"/>
  <c r="Q41" i="10"/>
  <c r="O41" i="10"/>
  <c r="N41" i="10"/>
  <c r="M41" i="10"/>
  <c r="L41" i="10"/>
  <c r="K41" i="10"/>
  <c r="J41" i="10"/>
  <c r="I41" i="10"/>
  <c r="H41" i="10"/>
  <c r="G41" i="10"/>
  <c r="D41" i="10"/>
  <c r="C41" i="10"/>
  <c r="Y40" i="10"/>
  <c r="X40" i="10"/>
  <c r="W40" i="10"/>
  <c r="V40" i="10"/>
  <c r="U40" i="10"/>
  <c r="T40" i="10"/>
  <c r="S40" i="10"/>
  <c r="R40" i="10"/>
  <c r="Q40" i="10"/>
  <c r="O40" i="10"/>
  <c r="N40" i="10"/>
  <c r="M40" i="10"/>
  <c r="L40" i="10"/>
  <c r="K40" i="10"/>
  <c r="J40" i="10"/>
  <c r="I40" i="10"/>
  <c r="H40" i="10"/>
  <c r="G40" i="10"/>
  <c r="D40" i="10"/>
  <c r="C40" i="10"/>
  <c r="Y39" i="10"/>
  <c r="X39" i="10"/>
  <c r="W39" i="10"/>
  <c r="V39" i="10"/>
  <c r="U39" i="10"/>
  <c r="T39" i="10"/>
  <c r="S39" i="10"/>
  <c r="R39" i="10"/>
  <c r="Q39" i="10"/>
  <c r="O39" i="10"/>
  <c r="N39" i="10"/>
  <c r="M39" i="10"/>
  <c r="L39" i="10"/>
  <c r="K39" i="10"/>
  <c r="J39" i="10"/>
  <c r="I39" i="10"/>
  <c r="H39" i="10"/>
  <c r="G39" i="10"/>
  <c r="D39" i="10"/>
  <c r="C39" i="10"/>
  <c r="Y38" i="10"/>
  <c r="X38" i="10"/>
  <c r="W38" i="10"/>
  <c r="V38" i="10"/>
  <c r="U38" i="10"/>
  <c r="T38" i="10"/>
  <c r="S38" i="10"/>
  <c r="R38" i="10"/>
  <c r="Q38" i="10"/>
  <c r="O38" i="10"/>
  <c r="N38" i="10"/>
  <c r="M38" i="10"/>
  <c r="L38" i="10"/>
  <c r="K38" i="10"/>
  <c r="J38" i="10"/>
  <c r="I38" i="10"/>
  <c r="H38" i="10"/>
  <c r="G38" i="10"/>
  <c r="D38" i="10"/>
  <c r="C38" i="10"/>
  <c r="Y37" i="10"/>
  <c r="X37" i="10"/>
  <c r="W37" i="10"/>
  <c r="V37" i="10"/>
  <c r="U37" i="10"/>
  <c r="T37" i="10"/>
  <c r="S37" i="10"/>
  <c r="R37" i="10"/>
  <c r="Q37" i="10"/>
  <c r="O37" i="10"/>
  <c r="N37" i="10"/>
  <c r="M37" i="10"/>
  <c r="L37" i="10"/>
  <c r="K37" i="10"/>
  <c r="J37" i="10"/>
  <c r="I37" i="10"/>
  <c r="H37" i="10"/>
  <c r="G37" i="10"/>
  <c r="D37" i="10"/>
  <c r="C37" i="10"/>
  <c r="Y36" i="10"/>
  <c r="X36" i="10"/>
  <c r="W36" i="10"/>
  <c r="V36" i="10"/>
  <c r="U36" i="10"/>
  <c r="T36" i="10"/>
  <c r="S36" i="10"/>
  <c r="R36" i="10"/>
  <c r="Q36" i="10"/>
  <c r="O36" i="10"/>
  <c r="N36" i="10"/>
  <c r="M36" i="10"/>
  <c r="L36" i="10"/>
  <c r="K36" i="10"/>
  <c r="J36" i="10"/>
  <c r="I36" i="10"/>
  <c r="H36" i="10"/>
  <c r="G36" i="10"/>
  <c r="D36" i="10"/>
  <c r="C36" i="10"/>
  <c r="Y35" i="10"/>
  <c r="X35" i="10"/>
  <c r="W35" i="10"/>
  <c r="V35" i="10"/>
  <c r="U35" i="10"/>
  <c r="T35" i="10"/>
  <c r="S35" i="10"/>
  <c r="R35" i="10"/>
  <c r="Q35" i="10"/>
  <c r="O35" i="10"/>
  <c r="N35" i="10"/>
  <c r="M35" i="10"/>
  <c r="L35" i="10"/>
  <c r="K35" i="10"/>
  <c r="J35" i="10"/>
  <c r="I35" i="10"/>
  <c r="H35" i="10"/>
  <c r="G35" i="10"/>
  <c r="D35" i="10"/>
  <c r="C35" i="10"/>
  <c r="Y34" i="10"/>
  <c r="X34" i="10"/>
  <c r="W34" i="10"/>
  <c r="V34" i="10"/>
  <c r="U34" i="10"/>
  <c r="T34" i="10"/>
  <c r="S34" i="10"/>
  <c r="R34" i="10"/>
  <c r="Q34" i="10"/>
  <c r="O34" i="10"/>
  <c r="N34" i="10"/>
  <c r="M34" i="10"/>
  <c r="L34" i="10"/>
  <c r="K34" i="10"/>
  <c r="J34" i="10"/>
  <c r="I34" i="10"/>
  <c r="H34" i="10"/>
  <c r="G34" i="10"/>
  <c r="D34" i="10"/>
  <c r="C34" i="10"/>
  <c r="Y33" i="10"/>
  <c r="X33" i="10"/>
  <c r="W33" i="10"/>
  <c r="V33" i="10"/>
  <c r="U33" i="10"/>
  <c r="T33" i="10"/>
  <c r="S33" i="10"/>
  <c r="R33" i="10"/>
  <c r="Q33" i="10"/>
  <c r="O33" i="10"/>
  <c r="N33" i="10"/>
  <c r="M33" i="10"/>
  <c r="L33" i="10"/>
  <c r="K33" i="10"/>
  <c r="J33" i="10"/>
  <c r="I33" i="10"/>
  <c r="H33" i="10"/>
  <c r="G33" i="10"/>
  <c r="D33" i="10"/>
  <c r="C33" i="10"/>
  <c r="Y32" i="10"/>
  <c r="X32" i="10"/>
  <c r="W32" i="10"/>
  <c r="V32" i="10"/>
  <c r="U32" i="10"/>
  <c r="T32" i="10"/>
  <c r="S32" i="10"/>
  <c r="R32" i="10"/>
  <c r="Q32" i="10"/>
  <c r="O32" i="10"/>
  <c r="N32" i="10"/>
  <c r="M32" i="10"/>
  <c r="L32" i="10"/>
  <c r="K32" i="10"/>
  <c r="J32" i="10"/>
  <c r="I32" i="10"/>
  <c r="H32" i="10"/>
  <c r="G32" i="10"/>
  <c r="D32" i="10"/>
  <c r="C32" i="10"/>
  <c r="Y31" i="10"/>
  <c r="X31" i="10"/>
  <c r="W31" i="10"/>
  <c r="V31" i="10"/>
  <c r="U31" i="10"/>
  <c r="T31" i="10"/>
  <c r="S31" i="10"/>
  <c r="R31" i="10"/>
  <c r="Q31" i="10"/>
  <c r="O31" i="10"/>
  <c r="N31" i="10"/>
  <c r="M31" i="10"/>
  <c r="L31" i="10"/>
  <c r="K31" i="10"/>
  <c r="J31" i="10"/>
  <c r="I31" i="10"/>
  <c r="H31" i="10"/>
  <c r="G31" i="10"/>
  <c r="D31" i="10"/>
  <c r="C31" i="10"/>
  <c r="Y30" i="10"/>
  <c r="X30" i="10"/>
  <c r="W30" i="10"/>
  <c r="V30" i="10"/>
  <c r="U30" i="10"/>
  <c r="T30" i="10"/>
  <c r="S30" i="10"/>
  <c r="R30" i="10"/>
  <c r="Q30" i="10"/>
  <c r="O30" i="10"/>
  <c r="N30" i="10"/>
  <c r="M30" i="10"/>
  <c r="L30" i="10"/>
  <c r="K30" i="10"/>
  <c r="J30" i="10"/>
  <c r="I30" i="10"/>
  <c r="H30" i="10"/>
  <c r="G30" i="10"/>
  <c r="D30" i="10"/>
  <c r="C30" i="10"/>
  <c r="Y29" i="10"/>
  <c r="X29" i="10"/>
  <c r="W29" i="10"/>
  <c r="V29" i="10"/>
  <c r="U29" i="10"/>
  <c r="T29" i="10"/>
  <c r="S29" i="10"/>
  <c r="R29" i="10"/>
  <c r="Q29" i="10"/>
  <c r="O29" i="10"/>
  <c r="N29" i="10"/>
  <c r="M29" i="10"/>
  <c r="L29" i="10"/>
  <c r="K29" i="10"/>
  <c r="J29" i="10"/>
  <c r="I29" i="10"/>
  <c r="H29" i="10"/>
  <c r="G29" i="10"/>
  <c r="D29" i="10"/>
  <c r="C29" i="10"/>
  <c r="Y28" i="10"/>
  <c r="X28" i="10"/>
  <c r="W28" i="10"/>
  <c r="V28" i="10"/>
  <c r="U28" i="10"/>
  <c r="T28" i="10"/>
  <c r="S28" i="10"/>
  <c r="R28" i="10"/>
  <c r="Q28" i="10"/>
  <c r="O28" i="10"/>
  <c r="N28" i="10"/>
  <c r="M28" i="10"/>
  <c r="L28" i="10"/>
  <c r="L50" i="10" s="1"/>
  <c r="L52" i="10" s="1"/>
  <c r="K28" i="10"/>
  <c r="J28" i="10"/>
  <c r="I28" i="10"/>
  <c r="H28" i="10"/>
  <c r="G28" i="10"/>
  <c r="D28" i="10"/>
  <c r="C28" i="10"/>
  <c r="Y27" i="10"/>
  <c r="X27" i="10"/>
  <c r="W27" i="10"/>
  <c r="V27" i="10"/>
  <c r="U27" i="10"/>
  <c r="T27" i="10"/>
  <c r="S27" i="10"/>
  <c r="R27" i="10"/>
  <c r="Q27" i="10"/>
  <c r="O27" i="10"/>
  <c r="N27" i="10"/>
  <c r="M27" i="10"/>
  <c r="L27" i="10"/>
  <c r="K27" i="10"/>
  <c r="K50" i="10" s="1"/>
  <c r="K52" i="10" s="1"/>
  <c r="J27" i="10"/>
  <c r="I27" i="10"/>
  <c r="H27" i="10"/>
  <c r="G27" i="10"/>
  <c r="D27" i="10"/>
  <c r="C27" i="10"/>
  <c r="Z25" i="10"/>
  <c r="P25" i="10"/>
  <c r="Z23" i="10"/>
  <c r="P23" i="10"/>
  <c r="AA23" i="10" s="1"/>
  <c r="AB46" i="10" s="1"/>
  <c r="Z22" i="10"/>
  <c r="P22" i="10"/>
  <c r="Z21" i="10"/>
  <c r="P21" i="10"/>
  <c r="Z20" i="10"/>
  <c r="P20" i="10"/>
  <c r="Z19" i="10"/>
  <c r="P19" i="10"/>
  <c r="AA19" i="10"/>
  <c r="Z18" i="10"/>
  <c r="P18" i="10"/>
  <c r="Z17" i="10"/>
  <c r="P17" i="10"/>
  <c r="Z16" i="10"/>
  <c r="P16" i="10"/>
  <c r="AA16" i="10" s="1"/>
  <c r="AB39" i="10" s="1"/>
  <c r="Z15" i="10"/>
  <c r="P15" i="10"/>
  <c r="Z14" i="10"/>
  <c r="P14" i="10"/>
  <c r="AA14" i="10"/>
  <c r="AB37" i="10" s="1"/>
  <c r="Z13" i="10"/>
  <c r="P13" i="10"/>
  <c r="Z12" i="10"/>
  <c r="P12" i="10"/>
  <c r="AA12" i="10" s="1"/>
  <c r="AB35" i="10" s="1"/>
  <c r="P11" i="10"/>
  <c r="AA11" i="10" s="1"/>
  <c r="Z11" i="10"/>
  <c r="P10" i="10"/>
  <c r="Z10" i="10"/>
  <c r="Z9" i="10"/>
  <c r="P9" i="10"/>
  <c r="AA9" i="10" s="1"/>
  <c r="AB32" i="10" s="1"/>
  <c r="Z8" i="10"/>
  <c r="P8" i="10"/>
  <c r="Z7" i="10"/>
  <c r="P7" i="10"/>
  <c r="AA7" i="10"/>
  <c r="AB30" i="10" s="1"/>
  <c r="Z6" i="10"/>
  <c r="P6" i="10"/>
  <c r="Z5" i="10"/>
  <c r="P5" i="10"/>
  <c r="Z4" i="10"/>
  <c r="P4" i="10"/>
  <c r="Z2" i="10"/>
  <c r="P2" i="10"/>
  <c r="AA2" i="10" s="1"/>
  <c r="Y29" i="9"/>
  <c r="X29" i="9"/>
  <c r="W29" i="9"/>
  <c r="V29" i="9"/>
  <c r="U29" i="9"/>
  <c r="T29" i="9"/>
  <c r="S29" i="9"/>
  <c r="R29" i="9"/>
  <c r="Q29" i="9"/>
  <c r="O29" i="9"/>
  <c r="N29" i="9"/>
  <c r="M29" i="9"/>
  <c r="L29" i="9"/>
  <c r="K29" i="9"/>
  <c r="J29" i="9"/>
  <c r="I29" i="9"/>
  <c r="H29" i="9"/>
  <c r="G29" i="9"/>
  <c r="C26" i="9"/>
  <c r="C25" i="9"/>
  <c r="C24" i="9"/>
  <c r="C23" i="9"/>
  <c r="C22" i="9"/>
  <c r="C21" i="9"/>
  <c r="C20" i="9"/>
  <c r="C19" i="9"/>
  <c r="C18" i="9"/>
  <c r="S94" i="6" s="1"/>
  <c r="S93" i="6" s="1"/>
  <c r="S95" i="6" s="1"/>
  <c r="C17" i="9"/>
  <c r="Z15" i="9"/>
  <c r="P15" i="9"/>
  <c r="P13" i="9"/>
  <c r="Z13" i="9"/>
  <c r="Z12" i="9"/>
  <c r="P12" i="9"/>
  <c r="P11" i="9"/>
  <c r="AA11" i="9" s="1"/>
  <c r="Z11" i="9"/>
  <c r="Z10" i="9"/>
  <c r="P10" i="9"/>
  <c r="Z9" i="9"/>
  <c r="P9" i="9"/>
  <c r="AA9" i="9" s="1"/>
  <c r="Z8" i="9"/>
  <c r="P8" i="9"/>
  <c r="Z7" i="9"/>
  <c r="AA7" i="9" s="1"/>
  <c r="P7" i="9"/>
  <c r="Z6" i="9"/>
  <c r="P6" i="9"/>
  <c r="P5" i="9"/>
  <c r="Z5" i="9"/>
  <c r="AA5" i="9"/>
  <c r="Z4" i="9"/>
  <c r="P4" i="9"/>
  <c r="P2" i="9"/>
  <c r="AA2" i="9" s="1"/>
  <c r="Z2" i="9"/>
  <c r="D22" i="8"/>
  <c r="A22" i="8"/>
  <c r="D21" i="8"/>
  <c r="A21" i="8"/>
  <c r="D20" i="8"/>
  <c r="A20" i="8"/>
  <c r="D19" i="8"/>
  <c r="A19" i="8"/>
  <c r="D18" i="8"/>
  <c r="A18" i="8"/>
  <c r="K9" i="8"/>
  <c r="I9" i="8"/>
  <c r="L9" i="8" s="1"/>
  <c r="E22" i="8" s="1"/>
  <c r="E9" i="8"/>
  <c r="C9" i="8"/>
  <c r="F9" i="8" s="1"/>
  <c r="K8" i="8"/>
  <c r="I8" i="8"/>
  <c r="E8" i="8"/>
  <c r="C8" i="8"/>
  <c r="F8" i="8" s="1"/>
  <c r="K7" i="8"/>
  <c r="I7" i="8"/>
  <c r="E7" i="8"/>
  <c r="C7" i="8"/>
  <c r="K6" i="8"/>
  <c r="I6" i="8"/>
  <c r="L6" i="8" s="1"/>
  <c r="E19" i="8" s="1"/>
  <c r="D6" i="9" s="1"/>
  <c r="E6" i="8"/>
  <c r="F6" i="8" s="1"/>
  <c r="C6" i="8"/>
  <c r="K5" i="8"/>
  <c r="I5" i="8"/>
  <c r="E5" i="8"/>
  <c r="C5" i="8"/>
  <c r="C72" i="7"/>
  <c r="D72" i="7" s="1"/>
  <c r="E72" i="7" s="1"/>
  <c r="F72" i="7" s="1"/>
  <c r="G72" i="7" s="1"/>
  <c r="H72" i="7" s="1"/>
  <c r="I72" i="7" s="1"/>
  <c r="J72" i="7" s="1"/>
  <c r="K72" i="7" s="1"/>
  <c r="L72" i="7" s="1"/>
  <c r="M72" i="7" s="1"/>
  <c r="N72" i="7" s="1"/>
  <c r="O72" i="7" s="1"/>
  <c r="P72" i="7" s="1"/>
  <c r="Q72" i="7" s="1"/>
  <c r="R72" i="7" s="1"/>
  <c r="S72" i="7" s="1"/>
  <c r="C65" i="7"/>
  <c r="D65" i="7"/>
  <c r="E65" i="7" s="1"/>
  <c r="F65" i="7" s="1"/>
  <c r="G65" i="7" s="1"/>
  <c r="H65" i="7" s="1"/>
  <c r="I65" i="7" s="1"/>
  <c r="J65" i="7" s="1"/>
  <c r="K65" i="7" s="1"/>
  <c r="L65" i="7" s="1"/>
  <c r="M65" i="7" s="1"/>
  <c r="N65" i="7" s="1"/>
  <c r="O65" i="7" s="1"/>
  <c r="P65" i="7" s="1"/>
  <c r="Q65" i="7" s="1"/>
  <c r="R65" i="7" s="1"/>
  <c r="S65" i="7" s="1"/>
  <c r="C58" i="7"/>
  <c r="D58" i="7" s="1"/>
  <c r="E58" i="7" s="1"/>
  <c r="F58" i="7" s="1"/>
  <c r="G58" i="7" s="1"/>
  <c r="H58" i="7" s="1"/>
  <c r="I58" i="7" s="1"/>
  <c r="J58" i="7" s="1"/>
  <c r="K58" i="7" s="1"/>
  <c r="L58" i="7" s="1"/>
  <c r="M58" i="7" s="1"/>
  <c r="N58" i="7" s="1"/>
  <c r="O58" i="7" s="1"/>
  <c r="P58" i="7" s="1"/>
  <c r="Q58" i="7" s="1"/>
  <c r="R58" i="7" s="1"/>
  <c r="S58" i="7" s="1"/>
  <c r="C51" i="7"/>
  <c r="D51" i="7" s="1"/>
  <c r="E51" i="7" s="1"/>
  <c r="F51" i="7" s="1"/>
  <c r="G51" i="7" s="1"/>
  <c r="H51" i="7" s="1"/>
  <c r="I51" i="7" s="1"/>
  <c r="J51" i="7" s="1"/>
  <c r="K51" i="7" s="1"/>
  <c r="L51" i="7" s="1"/>
  <c r="M51" i="7" s="1"/>
  <c r="N51" i="7" s="1"/>
  <c r="O51" i="7" s="1"/>
  <c r="P51" i="7" s="1"/>
  <c r="Q51" i="7" s="1"/>
  <c r="R51" i="7" s="1"/>
  <c r="S51" i="7" s="1"/>
  <c r="C44" i="7"/>
  <c r="D44" i="7" s="1"/>
  <c r="E44" i="7" s="1"/>
  <c r="F44" i="7" s="1"/>
  <c r="G44" i="7" s="1"/>
  <c r="H44" i="7" s="1"/>
  <c r="I44" i="7" s="1"/>
  <c r="J44" i="7" s="1"/>
  <c r="K44" i="7" s="1"/>
  <c r="L44" i="7" s="1"/>
  <c r="M44" i="7" s="1"/>
  <c r="N44" i="7" s="1"/>
  <c r="O44" i="7" s="1"/>
  <c r="P44" i="7" s="1"/>
  <c r="Q44" i="7" s="1"/>
  <c r="R44" i="7" s="1"/>
  <c r="S44" i="7" s="1"/>
  <c r="C37" i="7"/>
  <c r="D37" i="7" s="1"/>
  <c r="E37" i="7" s="1"/>
  <c r="F37" i="7" s="1"/>
  <c r="G37" i="7" s="1"/>
  <c r="H37" i="7" s="1"/>
  <c r="I37" i="7" s="1"/>
  <c r="J37" i="7" s="1"/>
  <c r="K37" i="7" s="1"/>
  <c r="L37" i="7" s="1"/>
  <c r="M37" i="7" s="1"/>
  <c r="N37" i="7" s="1"/>
  <c r="O37" i="7" s="1"/>
  <c r="P37" i="7" s="1"/>
  <c r="Q37" i="7" s="1"/>
  <c r="R37" i="7" s="1"/>
  <c r="S37" i="7" s="1"/>
  <c r="C30" i="7"/>
  <c r="D30" i="7" s="1"/>
  <c r="E30" i="7" s="1"/>
  <c r="F30" i="7" s="1"/>
  <c r="G30" i="7" s="1"/>
  <c r="H30" i="7" s="1"/>
  <c r="I30" i="7" s="1"/>
  <c r="J30" i="7" s="1"/>
  <c r="K30" i="7" s="1"/>
  <c r="L30" i="7" s="1"/>
  <c r="M30" i="7" s="1"/>
  <c r="N30" i="7" s="1"/>
  <c r="O30" i="7" s="1"/>
  <c r="P30" i="7" s="1"/>
  <c r="Q30" i="7" s="1"/>
  <c r="R30" i="7" s="1"/>
  <c r="S30" i="7" s="1"/>
  <c r="C23" i="7"/>
  <c r="D23" i="7" s="1"/>
  <c r="E23" i="7" s="1"/>
  <c r="F23" i="7" s="1"/>
  <c r="G23" i="7" s="1"/>
  <c r="H23" i="7" s="1"/>
  <c r="I23" i="7" s="1"/>
  <c r="J23" i="7" s="1"/>
  <c r="K23" i="7" s="1"/>
  <c r="L23" i="7" s="1"/>
  <c r="M23" i="7" s="1"/>
  <c r="N23" i="7" s="1"/>
  <c r="O23" i="7" s="1"/>
  <c r="P23" i="7" s="1"/>
  <c r="Q23" i="7" s="1"/>
  <c r="R23" i="7" s="1"/>
  <c r="S23" i="7" s="1"/>
  <c r="C16" i="7"/>
  <c r="D16" i="7" s="1"/>
  <c r="E16" i="7" s="1"/>
  <c r="F16" i="7" s="1"/>
  <c r="G16" i="7" s="1"/>
  <c r="H16" i="7" s="1"/>
  <c r="I16" i="7" s="1"/>
  <c r="J16" i="7" s="1"/>
  <c r="K16" i="7" s="1"/>
  <c r="L16" i="7" s="1"/>
  <c r="M16" i="7" s="1"/>
  <c r="N16" i="7" s="1"/>
  <c r="O16" i="7" s="1"/>
  <c r="P16" i="7" s="1"/>
  <c r="Q16" i="7" s="1"/>
  <c r="R16" i="7" s="1"/>
  <c r="S16" i="7" s="1"/>
  <c r="C9" i="7"/>
  <c r="D9" i="7"/>
  <c r="E9" i="7" s="1"/>
  <c r="F9" i="7" s="1"/>
  <c r="G9" i="7" s="1"/>
  <c r="H9" i="7" s="1"/>
  <c r="I9" i="7" s="1"/>
  <c r="J9" i="7" s="1"/>
  <c r="K9" i="7" s="1"/>
  <c r="L9" i="7" s="1"/>
  <c r="M9" i="7" s="1"/>
  <c r="N9" i="7" s="1"/>
  <c r="O9" i="7" s="1"/>
  <c r="P9" i="7" s="1"/>
  <c r="Q9" i="7" s="1"/>
  <c r="R9" i="7" s="1"/>
  <c r="S9" i="7" s="1"/>
  <c r="R94" i="6"/>
  <c r="R93" i="6" s="1"/>
  <c r="Q94" i="6"/>
  <c r="Q93" i="6" s="1"/>
  <c r="P94" i="6"/>
  <c r="P93" i="6" s="1"/>
  <c r="O94" i="6"/>
  <c r="O93" i="6" s="1"/>
  <c r="N94" i="6"/>
  <c r="N93" i="6" s="1"/>
  <c r="M94" i="6"/>
  <c r="L94" i="6"/>
  <c r="L93" i="6"/>
  <c r="L95" i="6" s="1"/>
  <c r="K94" i="6"/>
  <c r="K93" i="6" s="1"/>
  <c r="J94" i="6"/>
  <c r="I94" i="6"/>
  <c r="I93" i="6" s="1"/>
  <c r="H94" i="6"/>
  <c r="G94" i="6"/>
  <c r="F94" i="6"/>
  <c r="E94" i="6"/>
  <c r="D94" i="6"/>
  <c r="D93" i="6" s="1"/>
  <c r="D95" i="6" s="1"/>
  <c r="C94" i="6"/>
  <c r="C93" i="6" s="1"/>
  <c r="B94" i="6"/>
  <c r="B93" i="6" s="1"/>
  <c r="M93" i="6"/>
  <c r="J93" i="6"/>
  <c r="H93" i="6"/>
  <c r="G93" i="6"/>
  <c r="F93" i="6"/>
  <c r="E93" i="6"/>
  <c r="S92" i="6"/>
  <c r="S91" i="6" s="1"/>
  <c r="R92" i="6"/>
  <c r="R91" i="6" s="1"/>
  <c r="Q92" i="6"/>
  <c r="Q91" i="6" s="1"/>
  <c r="P92" i="6"/>
  <c r="P91" i="6" s="1"/>
  <c r="O92" i="6"/>
  <c r="N92" i="6"/>
  <c r="N91" i="6" s="1"/>
  <c r="M92" i="6"/>
  <c r="M91" i="6" s="1"/>
  <c r="L92" i="6"/>
  <c r="L91" i="6" s="1"/>
  <c r="K92" i="6"/>
  <c r="K91" i="6" s="1"/>
  <c r="J92" i="6"/>
  <c r="J91" i="6" s="1"/>
  <c r="I92" i="6"/>
  <c r="H92" i="6"/>
  <c r="H91" i="6"/>
  <c r="H95" i="6" s="1"/>
  <c r="G92" i="6"/>
  <c r="G91" i="6" s="1"/>
  <c r="F92" i="6"/>
  <c r="F91" i="6"/>
  <c r="E92" i="6"/>
  <c r="E91" i="6"/>
  <c r="E95" i="6" s="1"/>
  <c r="D92" i="6"/>
  <c r="C92" i="6"/>
  <c r="C91" i="6"/>
  <c r="C95" i="6" s="1"/>
  <c r="B92" i="6"/>
  <c r="B91" i="6" s="1"/>
  <c r="O91" i="6"/>
  <c r="I91" i="6"/>
  <c r="D91" i="6"/>
  <c r="C90" i="6"/>
  <c r="D90" i="6" s="1"/>
  <c r="E90" i="6" s="1"/>
  <c r="F90" i="6" s="1"/>
  <c r="G90" i="6" s="1"/>
  <c r="H90" i="6" s="1"/>
  <c r="I90" i="6" s="1"/>
  <c r="J90" i="6" s="1"/>
  <c r="K90" i="6" s="1"/>
  <c r="L90" i="6" s="1"/>
  <c r="M90" i="6" s="1"/>
  <c r="N90" i="6" s="1"/>
  <c r="O90" i="6" s="1"/>
  <c r="P90" i="6" s="1"/>
  <c r="Q90" i="6" s="1"/>
  <c r="R90" i="6" s="1"/>
  <c r="S90" i="6" s="1"/>
  <c r="S87" i="6"/>
  <c r="R87" i="6"/>
  <c r="Q87" i="6"/>
  <c r="Q86" i="6"/>
  <c r="Q88" i="6" s="1"/>
  <c r="Q85" i="6"/>
  <c r="Q84" i="6" s="1"/>
  <c r="P87" i="6"/>
  <c r="P86" i="6"/>
  <c r="P88" i="6" s="1"/>
  <c r="O87" i="6"/>
  <c r="O86" i="6" s="1"/>
  <c r="O88" i="6" s="1"/>
  <c r="N87" i="6"/>
  <c r="N86" i="6"/>
  <c r="M87" i="6"/>
  <c r="M86" i="6" s="1"/>
  <c r="L87" i="6"/>
  <c r="L86" i="6" s="1"/>
  <c r="K87" i="6"/>
  <c r="J87" i="6"/>
  <c r="I87" i="6"/>
  <c r="I86" i="6" s="1"/>
  <c r="I88" i="6" s="1"/>
  <c r="I85" i="6"/>
  <c r="I84" i="6" s="1"/>
  <c r="H87" i="6"/>
  <c r="H86" i="6"/>
  <c r="G87" i="6"/>
  <c r="G86" i="6" s="1"/>
  <c r="G88" i="6" s="1"/>
  <c r="F87" i="6"/>
  <c r="E87" i="6"/>
  <c r="E86" i="6" s="1"/>
  <c r="D87" i="6"/>
  <c r="D86" i="6" s="1"/>
  <c r="D88" i="6" s="1"/>
  <c r="C87" i="6"/>
  <c r="B87" i="6"/>
  <c r="S86" i="6"/>
  <c r="R86" i="6"/>
  <c r="K86" i="6"/>
  <c r="K88" i="6" s="1"/>
  <c r="J86" i="6"/>
  <c r="G85" i="6"/>
  <c r="G84" i="6" s="1"/>
  <c r="F86" i="6"/>
  <c r="F88" i="6" s="1"/>
  <c r="C86" i="6"/>
  <c r="B86" i="6"/>
  <c r="S85" i="6"/>
  <c r="S84" i="6" s="1"/>
  <c r="R85" i="6"/>
  <c r="R84" i="6"/>
  <c r="P85" i="6"/>
  <c r="P84" i="6"/>
  <c r="O85" i="6"/>
  <c r="O84" i="6" s="1"/>
  <c r="N85" i="6"/>
  <c r="N84" i="6" s="1"/>
  <c r="M85" i="6"/>
  <c r="M84" i="6" s="1"/>
  <c r="M88" i="6" s="1"/>
  <c r="L85" i="6"/>
  <c r="K85" i="6"/>
  <c r="K84" i="6"/>
  <c r="J85" i="6"/>
  <c r="J84" i="6" s="1"/>
  <c r="J88" i="6" s="1"/>
  <c r="H85" i="6"/>
  <c r="H84" i="6" s="1"/>
  <c r="F85" i="6"/>
  <c r="F84" i="6" s="1"/>
  <c r="E85" i="6"/>
  <c r="E84" i="6" s="1"/>
  <c r="D85" i="6"/>
  <c r="C85" i="6"/>
  <c r="C84" i="6" s="1"/>
  <c r="B85" i="6"/>
  <c r="B84" i="6" s="1"/>
  <c r="B88" i="6" s="1"/>
  <c r="L84" i="6"/>
  <c r="D84" i="6"/>
  <c r="C83" i="6"/>
  <c r="D83" i="6" s="1"/>
  <c r="E83" i="6" s="1"/>
  <c r="F83" i="6" s="1"/>
  <c r="G83" i="6" s="1"/>
  <c r="H83" i="6" s="1"/>
  <c r="I83" i="6" s="1"/>
  <c r="J83" i="6" s="1"/>
  <c r="K83" i="6" s="1"/>
  <c r="L83" i="6" s="1"/>
  <c r="M83" i="6" s="1"/>
  <c r="N83" i="6" s="1"/>
  <c r="O83" i="6" s="1"/>
  <c r="P83" i="6" s="1"/>
  <c r="Q83" i="6" s="1"/>
  <c r="R83" i="6" s="1"/>
  <c r="S83" i="6" s="1"/>
  <c r="S80" i="6"/>
  <c r="S79" i="6" s="1"/>
  <c r="R80" i="6"/>
  <c r="R79" i="6" s="1"/>
  <c r="R81" i="6" s="1"/>
  <c r="R78" i="6"/>
  <c r="R77" i="6"/>
  <c r="Q80" i="6"/>
  <c r="Q79" i="6" s="1"/>
  <c r="P80" i="6"/>
  <c r="P79" i="6" s="1"/>
  <c r="O80" i="6"/>
  <c r="O79" i="6"/>
  <c r="O81" i="6" s="1"/>
  <c r="N80" i="6"/>
  <c r="N79" i="6" s="1"/>
  <c r="M80" i="6"/>
  <c r="M79" i="6" s="1"/>
  <c r="L80" i="6"/>
  <c r="L79" i="6" s="1"/>
  <c r="K80" i="6"/>
  <c r="K79" i="6" s="1"/>
  <c r="J80" i="6"/>
  <c r="J79" i="6" s="1"/>
  <c r="J78" i="6"/>
  <c r="J77" i="6" s="1"/>
  <c r="I80" i="6"/>
  <c r="I79" i="6" s="1"/>
  <c r="I78" i="6"/>
  <c r="I77" i="6" s="1"/>
  <c r="H80" i="6"/>
  <c r="G80" i="6"/>
  <c r="G79" i="6" s="1"/>
  <c r="F80" i="6"/>
  <c r="F79" i="6" s="1"/>
  <c r="E80" i="6"/>
  <c r="E79" i="6" s="1"/>
  <c r="D80" i="6"/>
  <c r="D79" i="6"/>
  <c r="C80" i="6"/>
  <c r="B80" i="6"/>
  <c r="B79" i="6"/>
  <c r="B81" i="6" s="1"/>
  <c r="B78" i="6"/>
  <c r="B77" i="6" s="1"/>
  <c r="H79" i="6"/>
  <c r="E78" i="6"/>
  <c r="E77" i="6" s="1"/>
  <c r="C79" i="6"/>
  <c r="S78" i="6"/>
  <c r="S77" i="6" s="1"/>
  <c r="S81" i="6" s="1"/>
  <c r="Q78" i="6"/>
  <c r="Q77" i="6" s="1"/>
  <c r="P78" i="6"/>
  <c r="P77" i="6" s="1"/>
  <c r="O78" i="6"/>
  <c r="N78" i="6"/>
  <c r="N77" i="6" s="1"/>
  <c r="M78" i="6"/>
  <c r="M77" i="6" s="1"/>
  <c r="L78" i="6"/>
  <c r="L77" i="6" s="1"/>
  <c r="K78" i="6"/>
  <c r="K77" i="6"/>
  <c r="H78" i="6"/>
  <c r="H77" i="6" s="1"/>
  <c r="G78" i="6"/>
  <c r="F78" i="6"/>
  <c r="F77" i="6" s="1"/>
  <c r="D78" i="6"/>
  <c r="C78" i="6"/>
  <c r="C77" i="6" s="1"/>
  <c r="O77" i="6"/>
  <c r="G77" i="6"/>
  <c r="D77" i="6"/>
  <c r="C76" i="6"/>
  <c r="D76" i="6" s="1"/>
  <c r="E76" i="6" s="1"/>
  <c r="F76" i="6" s="1"/>
  <c r="G76" i="6" s="1"/>
  <c r="H76" i="6"/>
  <c r="I76" i="6" s="1"/>
  <c r="J76" i="6" s="1"/>
  <c r="K76" i="6" s="1"/>
  <c r="L76" i="6" s="1"/>
  <c r="M76" i="6" s="1"/>
  <c r="N76" i="6" s="1"/>
  <c r="O76" i="6" s="1"/>
  <c r="P76" i="6" s="1"/>
  <c r="Q76" i="6" s="1"/>
  <c r="R76" i="6" s="1"/>
  <c r="S76" i="6" s="1"/>
  <c r="S73" i="6"/>
  <c r="R73" i="6"/>
  <c r="R72" i="6" s="1"/>
  <c r="Q73" i="6"/>
  <c r="Q72" i="6"/>
  <c r="Q74" i="6" s="1"/>
  <c r="Q71" i="6"/>
  <c r="Q70" i="6" s="1"/>
  <c r="P73" i="6"/>
  <c r="P72" i="6" s="1"/>
  <c r="O73" i="6"/>
  <c r="O72" i="6" s="1"/>
  <c r="N73" i="6"/>
  <c r="N72" i="6"/>
  <c r="M73" i="6"/>
  <c r="M72" i="6" s="1"/>
  <c r="L73" i="6"/>
  <c r="L72" i="6" s="1"/>
  <c r="L74" i="6" s="1"/>
  <c r="L71" i="6"/>
  <c r="L70" i="6"/>
  <c r="K73" i="6"/>
  <c r="K72" i="6" s="1"/>
  <c r="K74" i="6" s="1"/>
  <c r="K71" i="6"/>
  <c r="K70" i="6" s="1"/>
  <c r="J73" i="6"/>
  <c r="J72" i="6"/>
  <c r="I73" i="6"/>
  <c r="I72" i="6" s="1"/>
  <c r="I74" i="6" s="1"/>
  <c r="I71" i="6"/>
  <c r="I70" i="6" s="1"/>
  <c r="H73" i="6"/>
  <c r="H72" i="6" s="1"/>
  <c r="G73" i="6"/>
  <c r="G72" i="6"/>
  <c r="F73" i="6"/>
  <c r="E73" i="6"/>
  <c r="E72" i="6" s="1"/>
  <c r="D73" i="6"/>
  <c r="D72" i="6" s="1"/>
  <c r="C73" i="6"/>
  <c r="C72" i="6" s="1"/>
  <c r="B73" i="6"/>
  <c r="B72" i="6" s="1"/>
  <c r="S72" i="6"/>
  <c r="F72" i="6"/>
  <c r="F74" i="6" s="1"/>
  <c r="S71" i="6"/>
  <c r="S70" i="6" s="1"/>
  <c r="R71" i="6"/>
  <c r="P71" i="6"/>
  <c r="P70" i="6" s="1"/>
  <c r="O71" i="6"/>
  <c r="O70" i="6" s="1"/>
  <c r="N71" i="6"/>
  <c r="N70" i="6" s="1"/>
  <c r="M71" i="6"/>
  <c r="J71" i="6"/>
  <c r="J70" i="6" s="1"/>
  <c r="H71" i="6"/>
  <c r="H70" i="6" s="1"/>
  <c r="G71" i="6"/>
  <c r="G70" i="6" s="1"/>
  <c r="G74" i="6" s="1"/>
  <c r="F71" i="6"/>
  <c r="F70" i="6" s="1"/>
  <c r="E71" i="6"/>
  <c r="D71" i="6"/>
  <c r="D70" i="6" s="1"/>
  <c r="D74" i="6" s="1"/>
  <c r="C71" i="6"/>
  <c r="C70" i="6" s="1"/>
  <c r="B71" i="6"/>
  <c r="B70" i="6" s="1"/>
  <c r="R70" i="6"/>
  <c r="M70" i="6"/>
  <c r="M74" i="6" s="1"/>
  <c r="E70" i="6"/>
  <c r="C69" i="6"/>
  <c r="D69" i="6" s="1"/>
  <c r="E69" i="6" s="1"/>
  <c r="F69" i="6" s="1"/>
  <c r="G69" i="6" s="1"/>
  <c r="H69" i="6" s="1"/>
  <c r="I69" i="6" s="1"/>
  <c r="J69" i="6" s="1"/>
  <c r="K69" i="6" s="1"/>
  <c r="L69" i="6" s="1"/>
  <c r="M69" i="6" s="1"/>
  <c r="N69" i="6" s="1"/>
  <c r="O69" i="6" s="1"/>
  <c r="P69" i="6" s="1"/>
  <c r="Q69" i="6" s="1"/>
  <c r="R69" i="6" s="1"/>
  <c r="S69" i="6" s="1"/>
  <c r="S66" i="6"/>
  <c r="S65" i="6" s="1"/>
  <c r="R66" i="6"/>
  <c r="R65" i="6"/>
  <c r="R67" i="6" s="1"/>
  <c r="Q66" i="6"/>
  <c r="P66" i="6"/>
  <c r="P65" i="6" s="1"/>
  <c r="O66" i="6"/>
  <c r="O65" i="6" s="1"/>
  <c r="N66" i="6"/>
  <c r="M66" i="6"/>
  <c r="M65" i="6" s="1"/>
  <c r="L66" i="6"/>
  <c r="L65" i="6" s="1"/>
  <c r="K66" i="6"/>
  <c r="K65" i="6"/>
  <c r="J66" i="6"/>
  <c r="J65" i="6" s="1"/>
  <c r="I66" i="6"/>
  <c r="I65" i="6" s="1"/>
  <c r="H66" i="6"/>
  <c r="H65" i="6" s="1"/>
  <c r="G66" i="6"/>
  <c r="G65" i="6" s="1"/>
  <c r="G64" i="6"/>
  <c r="G63" i="6" s="1"/>
  <c r="F66" i="6"/>
  <c r="F65" i="6"/>
  <c r="F67" i="6" s="1"/>
  <c r="E66" i="6"/>
  <c r="E65" i="6" s="1"/>
  <c r="D66" i="6"/>
  <c r="D65" i="6" s="1"/>
  <c r="C66" i="6"/>
  <c r="C65" i="6" s="1"/>
  <c r="B66" i="6"/>
  <c r="B65" i="6" s="1"/>
  <c r="Q65" i="6"/>
  <c r="N65" i="6"/>
  <c r="S64" i="6"/>
  <c r="S63" i="6" s="1"/>
  <c r="R64" i="6"/>
  <c r="R63" i="6" s="1"/>
  <c r="Q64" i="6"/>
  <c r="Q63" i="6" s="1"/>
  <c r="P64" i="6"/>
  <c r="O64" i="6"/>
  <c r="O63" i="6" s="1"/>
  <c r="N64" i="6"/>
  <c r="N63" i="6" s="1"/>
  <c r="M64" i="6"/>
  <c r="M63" i="6" s="1"/>
  <c r="L64" i="6"/>
  <c r="L63" i="6" s="1"/>
  <c r="K64" i="6"/>
  <c r="K63" i="6" s="1"/>
  <c r="J64" i="6"/>
  <c r="J63" i="6" s="1"/>
  <c r="J67" i="6" s="1"/>
  <c r="I64" i="6"/>
  <c r="I63" i="6" s="1"/>
  <c r="I67" i="6" s="1"/>
  <c r="H64" i="6"/>
  <c r="H63" i="6"/>
  <c r="F64" i="6"/>
  <c r="F63" i="6"/>
  <c r="E64" i="6"/>
  <c r="E63" i="6" s="1"/>
  <c r="D64" i="6"/>
  <c r="D63" i="6"/>
  <c r="C64" i="6"/>
  <c r="C63" i="6" s="1"/>
  <c r="B64" i="6"/>
  <c r="B63" i="6" s="1"/>
  <c r="P63" i="6"/>
  <c r="C62" i="6"/>
  <c r="D62" i="6" s="1"/>
  <c r="E62" i="6" s="1"/>
  <c r="F62" i="6" s="1"/>
  <c r="G62" i="6" s="1"/>
  <c r="H62" i="6" s="1"/>
  <c r="I62" i="6" s="1"/>
  <c r="J62" i="6" s="1"/>
  <c r="K62" i="6" s="1"/>
  <c r="L62" i="6" s="1"/>
  <c r="M62" i="6" s="1"/>
  <c r="N62" i="6"/>
  <c r="O62" i="6" s="1"/>
  <c r="P62" i="6" s="1"/>
  <c r="Q62" i="6" s="1"/>
  <c r="R62" i="6" s="1"/>
  <c r="S62" i="6" s="1"/>
  <c r="J49" i="6"/>
  <c r="J46" i="6"/>
  <c r="J52" i="6"/>
  <c r="B49" i="6"/>
  <c r="B46" i="6"/>
  <c r="B52" i="6" s="1"/>
  <c r="S49" i="6"/>
  <c r="R49" i="6"/>
  <c r="R52" i="6" s="1"/>
  <c r="R46" i="6"/>
  <c r="Q49" i="6"/>
  <c r="P49" i="6"/>
  <c r="O49" i="6"/>
  <c r="O46" i="6"/>
  <c r="N49" i="6"/>
  <c r="M49" i="6"/>
  <c r="M52" i="6" s="1"/>
  <c r="M46" i="6"/>
  <c r="L49" i="6"/>
  <c r="L46" i="6"/>
  <c r="L52" i="6"/>
  <c r="K49" i="6"/>
  <c r="I49" i="6"/>
  <c r="H49" i="6"/>
  <c r="H52" i="6" s="1"/>
  <c r="G49" i="6"/>
  <c r="G46" i="6"/>
  <c r="F49" i="6"/>
  <c r="F52" i="6" s="1"/>
  <c r="E49" i="6"/>
  <c r="E46" i="6"/>
  <c r="D49" i="6"/>
  <c r="D46" i="6"/>
  <c r="D52" i="6"/>
  <c r="C49" i="6"/>
  <c r="S46" i="6"/>
  <c r="S52" i="6"/>
  <c r="Q46" i="6"/>
  <c r="P46" i="6"/>
  <c r="N46" i="6"/>
  <c r="N52" i="6" s="1"/>
  <c r="K46" i="6"/>
  <c r="K52" i="6" s="1"/>
  <c r="I46" i="6"/>
  <c r="H46" i="6"/>
  <c r="F46" i="6"/>
  <c r="C46" i="6"/>
  <c r="C45" i="6"/>
  <c r="D45" i="6" s="1"/>
  <c r="E45" i="6" s="1"/>
  <c r="F45" i="6" s="1"/>
  <c r="G45" i="6" s="1"/>
  <c r="H45" i="6" s="1"/>
  <c r="I45" i="6" s="1"/>
  <c r="J45" i="6" s="1"/>
  <c r="K45" i="6" s="1"/>
  <c r="L45" i="6" s="1"/>
  <c r="M45" i="6" s="1"/>
  <c r="N45" i="6" s="1"/>
  <c r="O45" i="6" s="1"/>
  <c r="P45" i="6" s="1"/>
  <c r="Q45" i="6" s="1"/>
  <c r="R45" i="6" s="1"/>
  <c r="S45" i="6" s="1"/>
  <c r="S40" i="6"/>
  <c r="S43" i="6" s="1"/>
  <c r="S37" i="6"/>
  <c r="R40" i="6"/>
  <c r="Q40" i="6"/>
  <c r="P40" i="6"/>
  <c r="P43" i="6" s="1"/>
  <c r="P37" i="6"/>
  <c r="O40" i="6"/>
  <c r="N40" i="6"/>
  <c r="N37" i="6"/>
  <c r="M40" i="6"/>
  <c r="M43" i="6" s="1"/>
  <c r="L40" i="6"/>
  <c r="K40" i="6"/>
  <c r="K37" i="6"/>
  <c r="J40" i="6"/>
  <c r="I40" i="6"/>
  <c r="I43" i="6" s="1"/>
  <c r="H40" i="6"/>
  <c r="G40" i="6"/>
  <c r="F40" i="6"/>
  <c r="F37" i="6"/>
  <c r="F43" i="6"/>
  <c r="E40" i="6"/>
  <c r="E37" i="6"/>
  <c r="E43" i="6"/>
  <c r="D40" i="6"/>
  <c r="C40" i="6"/>
  <c r="C43" i="6" s="1"/>
  <c r="C37" i="6"/>
  <c r="B40" i="6"/>
  <c r="R37" i="6"/>
  <c r="Q37" i="6"/>
  <c r="O37" i="6"/>
  <c r="M37" i="6"/>
  <c r="L37" i="6"/>
  <c r="J37" i="6"/>
  <c r="I37" i="6"/>
  <c r="H37" i="6"/>
  <c r="H43" i="6" s="1"/>
  <c r="G37" i="6"/>
  <c r="G43" i="6"/>
  <c r="D37" i="6"/>
  <c r="B37" i="6"/>
  <c r="C36" i="6"/>
  <c r="D36" i="6" s="1"/>
  <c r="E36" i="6" s="1"/>
  <c r="F36" i="6" s="1"/>
  <c r="G36" i="6" s="1"/>
  <c r="H36" i="6" s="1"/>
  <c r="I36" i="6" s="1"/>
  <c r="J36" i="6" s="1"/>
  <c r="K36" i="6" s="1"/>
  <c r="L36" i="6" s="1"/>
  <c r="M36" i="6" s="1"/>
  <c r="N36" i="6" s="1"/>
  <c r="O36" i="6" s="1"/>
  <c r="P36" i="6" s="1"/>
  <c r="Q36" i="6" s="1"/>
  <c r="R36" i="6" s="1"/>
  <c r="S36" i="6" s="1"/>
  <c r="S31" i="6"/>
  <c r="S34" i="6" s="1"/>
  <c r="R31" i="6"/>
  <c r="R28" i="6"/>
  <c r="Q31" i="6"/>
  <c r="Q34" i="6" s="1"/>
  <c r="Q28" i="6"/>
  <c r="P31" i="6"/>
  <c r="O31" i="6"/>
  <c r="O28" i="6"/>
  <c r="O34" i="6" s="1"/>
  <c r="N31" i="6"/>
  <c r="M31" i="6"/>
  <c r="L31" i="6"/>
  <c r="L34" i="6" s="1"/>
  <c r="K31" i="6"/>
  <c r="J31" i="6"/>
  <c r="J34" i="6" s="1"/>
  <c r="J28" i="6"/>
  <c r="I31" i="6"/>
  <c r="I34" i="6" s="1"/>
  <c r="I28" i="6"/>
  <c r="H31" i="6"/>
  <c r="G31" i="6"/>
  <c r="G34" i="6" s="1"/>
  <c r="G28" i="6"/>
  <c r="F31" i="6"/>
  <c r="F34" i="6" s="1"/>
  <c r="F28" i="6"/>
  <c r="E31" i="6"/>
  <c r="D31" i="6"/>
  <c r="D28" i="6"/>
  <c r="D34" i="6"/>
  <c r="C31" i="6"/>
  <c r="B31" i="6"/>
  <c r="B28" i="6"/>
  <c r="S28" i="6"/>
  <c r="P28" i="6"/>
  <c r="P34" i="6" s="1"/>
  <c r="N28" i="6"/>
  <c r="N34" i="6" s="1"/>
  <c r="M28" i="6"/>
  <c r="L28" i="6"/>
  <c r="K28" i="6"/>
  <c r="H28" i="6"/>
  <c r="E28" i="6"/>
  <c r="C28" i="6"/>
  <c r="C27" i="6"/>
  <c r="D27" i="6" s="1"/>
  <c r="E27" i="6" s="1"/>
  <c r="F27" i="6" s="1"/>
  <c r="G27" i="6" s="1"/>
  <c r="H27" i="6" s="1"/>
  <c r="I27" i="6" s="1"/>
  <c r="J27" i="6" s="1"/>
  <c r="K27" i="6" s="1"/>
  <c r="L27" i="6" s="1"/>
  <c r="M27" i="6" s="1"/>
  <c r="N27" i="6" s="1"/>
  <c r="O27" i="6" s="1"/>
  <c r="P27" i="6" s="1"/>
  <c r="Q27" i="6" s="1"/>
  <c r="R27" i="6" s="1"/>
  <c r="S27" i="6" s="1"/>
  <c r="J22" i="6"/>
  <c r="J25" i="6" s="1"/>
  <c r="J19" i="6"/>
  <c r="B22" i="6"/>
  <c r="B25" i="6" s="1"/>
  <c r="B19" i="6"/>
  <c r="S22" i="6"/>
  <c r="S25" i="6" s="1"/>
  <c r="R22" i="6"/>
  <c r="R19" i="6"/>
  <c r="Q22" i="6"/>
  <c r="P22" i="6"/>
  <c r="O22" i="6"/>
  <c r="O25" i="6" s="1"/>
  <c r="O19" i="6"/>
  <c r="N22" i="6"/>
  <c r="N25" i="6" s="1"/>
  <c r="M22" i="6"/>
  <c r="M19" i="6"/>
  <c r="M25" i="6"/>
  <c r="L22" i="6"/>
  <c r="L25" i="6" s="1"/>
  <c r="L19" i="6"/>
  <c r="K22" i="6"/>
  <c r="I22" i="6"/>
  <c r="H22" i="6"/>
  <c r="G22" i="6"/>
  <c r="G19" i="6"/>
  <c r="F22" i="6"/>
  <c r="E22" i="6"/>
  <c r="E19" i="6"/>
  <c r="E25" i="6"/>
  <c r="D22" i="6"/>
  <c r="D19" i="6"/>
  <c r="C22" i="6"/>
  <c r="S19" i="6"/>
  <c r="Q19" i="6"/>
  <c r="P19" i="6"/>
  <c r="N19" i="6"/>
  <c r="K19" i="6"/>
  <c r="I19" i="6"/>
  <c r="H19" i="6"/>
  <c r="F19" i="6"/>
  <c r="C19" i="6"/>
  <c r="C18" i="6"/>
  <c r="D18" i="6" s="1"/>
  <c r="E18" i="6" s="1"/>
  <c r="F18" i="6" s="1"/>
  <c r="G18" i="6" s="1"/>
  <c r="H18" i="6" s="1"/>
  <c r="I18" i="6" s="1"/>
  <c r="J18" i="6" s="1"/>
  <c r="K18" i="6" s="1"/>
  <c r="L18" i="6" s="1"/>
  <c r="M18" i="6" s="1"/>
  <c r="N18" i="6" s="1"/>
  <c r="O18" i="6" s="1"/>
  <c r="P18" i="6" s="1"/>
  <c r="Q18" i="6" s="1"/>
  <c r="R18" i="6" s="1"/>
  <c r="S18" i="6" s="1"/>
  <c r="S13" i="6"/>
  <c r="S10" i="6"/>
  <c r="R13" i="6"/>
  <c r="Q13" i="6"/>
  <c r="Q10" i="6"/>
  <c r="Q16" i="6" s="1"/>
  <c r="P13" i="6"/>
  <c r="P16" i="6" s="1"/>
  <c r="P10" i="6"/>
  <c r="O13" i="6"/>
  <c r="N13" i="6"/>
  <c r="M13" i="6"/>
  <c r="L13" i="6"/>
  <c r="L16" i="6" s="1"/>
  <c r="K13" i="6"/>
  <c r="K16" i="6" s="1"/>
  <c r="K10" i="6"/>
  <c r="J13" i="6"/>
  <c r="J16" i="6" s="1"/>
  <c r="I13" i="6"/>
  <c r="I16" i="6" s="1"/>
  <c r="I10" i="6"/>
  <c r="H13" i="6"/>
  <c r="H10" i="6"/>
  <c r="H16" i="6"/>
  <c r="G13" i="6"/>
  <c r="F13" i="6"/>
  <c r="E13" i="6"/>
  <c r="D13" i="6"/>
  <c r="C13" i="6"/>
  <c r="C16" i="6" s="1"/>
  <c r="C10" i="6"/>
  <c r="B13" i="6"/>
  <c r="R10" i="6"/>
  <c r="R16" i="6" s="1"/>
  <c r="O10" i="6"/>
  <c r="O16" i="6" s="1"/>
  <c r="N10" i="6"/>
  <c r="M10" i="6"/>
  <c r="L10" i="6"/>
  <c r="J10" i="6"/>
  <c r="G10" i="6"/>
  <c r="G16" i="6" s="1"/>
  <c r="F10" i="6"/>
  <c r="E10" i="6"/>
  <c r="E16" i="6" s="1"/>
  <c r="D10" i="6"/>
  <c r="B10" i="6"/>
  <c r="C9" i="6"/>
  <c r="D9" i="6" s="1"/>
  <c r="E9" i="6" s="1"/>
  <c r="F9" i="6" s="1"/>
  <c r="G9" i="6" s="1"/>
  <c r="H9" i="6" s="1"/>
  <c r="I9" i="6" s="1"/>
  <c r="J9" i="6" s="1"/>
  <c r="K9" i="6" s="1"/>
  <c r="L9" i="6" s="1"/>
  <c r="M9" i="6" s="1"/>
  <c r="N9" i="6" s="1"/>
  <c r="O9" i="6" s="1"/>
  <c r="P9" i="6" s="1"/>
  <c r="Q9" i="6" s="1"/>
  <c r="R9" i="6" s="1"/>
  <c r="S9" i="6" s="1"/>
  <c r="S49" i="5"/>
  <c r="R49" i="5"/>
  <c r="Q49" i="5"/>
  <c r="P49" i="5"/>
  <c r="O49" i="5"/>
  <c r="N49" i="5"/>
  <c r="M49" i="5"/>
  <c r="L49" i="5"/>
  <c r="K49" i="5"/>
  <c r="J49" i="5"/>
  <c r="I49" i="5"/>
  <c r="H49" i="5"/>
  <c r="G49" i="5"/>
  <c r="F49" i="5"/>
  <c r="E49" i="5"/>
  <c r="D49" i="5"/>
  <c r="C49" i="5"/>
  <c r="B49" i="5"/>
  <c r="S48" i="5"/>
  <c r="S47" i="5" s="1"/>
  <c r="S50" i="5" s="1"/>
  <c r="R48" i="5"/>
  <c r="R47" i="5" s="1"/>
  <c r="Q48" i="5"/>
  <c r="Q47" i="5" s="1"/>
  <c r="Q45" i="5"/>
  <c r="Q44" i="5" s="1"/>
  <c r="P48" i="5"/>
  <c r="P47" i="5" s="1"/>
  <c r="O48" i="5"/>
  <c r="O47" i="5" s="1"/>
  <c r="O50" i="5" s="1"/>
  <c r="O45" i="5"/>
  <c r="O44" i="5" s="1"/>
  <c r="N48" i="5"/>
  <c r="M48" i="5"/>
  <c r="M47" i="5" s="1"/>
  <c r="L48" i="5"/>
  <c r="L47" i="5" s="1"/>
  <c r="L50" i="5" s="1"/>
  <c r="K48" i="5"/>
  <c r="K47" i="5" s="1"/>
  <c r="J48" i="5"/>
  <c r="J47" i="5" s="1"/>
  <c r="I48" i="5"/>
  <c r="H48" i="5"/>
  <c r="H47" i="5" s="1"/>
  <c r="G48" i="5"/>
  <c r="G47" i="5" s="1"/>
  <c r="F48" i="5"/>
  <c r="F47" i="5" s="1"/>
  <c r="E48" i="5"/>
  <c r="E47" i="5" s="1"/>
  <c r="D48" i="5"/>
  <c r="D47" i="5" s="1"/>
  <c r="C48" i="5"/>
  <c r="C47" i="5" s="1"/>
  <c r="C50" i="5" s="1"/>
  <c r="B48" i="5"/>
  <c r="B47" i="5" s="1"/>
  <c r="N47" i="5"/>
  <c r="I47" i="5"/>
  <c r="I45" i="5"/>
  <c r="I44" i="5" s="1"/>
  <c r="I50" i="5" s="1"/>
  <c r="S46" i="5"/>
  <c r="R46" i="5"/>
  <c r="Q46" i="5"/>
  <c r="P46" i="5"/>
  <c r="O46" i="5"/>
  <c r="N46" i="5"/>
  <c r="M46" i="5"/>
  <c r="L46" i="5"/>
  <c r="K46" i="5"/>
  <c r="J46" i="5"/>
  <c r="I46" i="5"/>
  <c r="H46" i="5"/>
  <c r="G46" i="5"/>
  <c r="F46" i="5"/>
  <c r="E46" i="5"/>
  <c r="D46" i="5"/>
  <c r="C46" i="5"/>
  <c r="B46" i="5"/>
  <c r="S45" i="5"/>
  <c r="R45" i="5"/>
  <c r="R44" i="5" s="1"/>
  <c r="P45" i="5"/>
  <c r="P44" i="5" s="1"/>
  <c r="N45" i="5"/>
  <c r="N44" i="5" s="1"/>
  <c r="M45" i="5"/>
  <c r="M44" i="5" s="1"/>
  <c r="L45" i="5"/>
  <c r="L44" i="5" s="1"/>
  <c r="K45" i="5"/>
  <c r="K44" i="5"/>
  <c r="J45" i="5"/>
  <c r="J44" i="5" s="1"/>
  <c r="H45" i="5"/>
  <c r="H44" i="5" s="1"/>
  <c r="G45" i="5"/>
  <c r="G44" i="5" s="1"/>
  <c r="F45" i="5"/>
  <c r="F44" i="5" s="1"/>
  <c r="E45" i="5"/>
  <c r="E44" i="5" s="1"/>
  <c r="E50" i="5" s="1"/>
  <c r="D45" i="5"/>
  <c r="D44" i="5" s="1"/>
  <c r="C45" i="5"/>
  <c r="B45" i="5"/>
  <c r="B44" i="5" s="1"/>
  <c r="S44" i="5"/>
  <c r="C44" i="5"/>
  <c r="C43" i="5"/>
  <c r="D43" i="5"/>
  <c r="E43" i="5" s="1"/>
  <c r="F43" i="5" s="1"/>
  <c r="G43" i="5" s="1"/>
  <c r="H43" i="5" s="1"/>
  <c r="I43" i="5" s="1"/>
  <c r="J43" i="5" s="1"/>
  <c r="K43" i="5" s="1"/>
  <c r="L43" i="5" s="1"/>
  <c r="M43" i="5" s="1"/>
  <c r="N43" i="5" s="1"/>
  <c r="O43" i="5" s="1"/>
  <c r="P43" i="5" s="1"/>
  <c r="Q43" i="5" s="1"/>
  <c r="R43" i="5" s="1"/>
  <c r="S43" i="5" s="1"/>
  <c r="S39" i="5"/>
  <c r="S38" i="5" s="1"/>
  <c r="S36" i="5"/>
  <c r="S35" i="5" s="1"/>
  <c r="S40" i="5"/>
  <c r="R40" i="5"/>
  <c r="Q40" i="5"/>
  <c r="P40" i="5"/>
  <c r="O40" i="5"/>
  <c r="N40" i="5"/>
  <c r="M40" i="5"/>
  <c r="L40" i="5"/>
  <c r="K40" i="5"/>
  <c r="J40" i="5"/>
  <c r="I40" i="5"/>
  <c r="H40" i="5"/>
  <c r="G40" i="5"/>
  <c r="F40" i="5"/>
  <c r="E40" i="5"/>
  <c r="D40" i="5"/>
  <c r="C40" i="5"/>
  <c r="B40" i="5"/>
  <c r="R39" i="5"/>
  <c r="R38" i="5" s="1"/>
  <c r="R36" i="5"/>
  <c r="R35" i="5" s="1"/>
  <c r="Q39" i="5"/>
  <c r="Q38" i="5"/>
  <c r="P39" i="5"/>
  <c r="P38" i="5" s="1"/>
  <c r="O39" i="5"/>
  <c r="O38" i="5" s="1"/>
  <c r="N39" i="5"/>
  <c r="N38" i="5" s="1"/>
  <c r="M39" i="5"/>
  <c r="M38" i="5" s="1"/>
  <c r="M41" i="5" s="1"/>
  <c r="L39" i="5"/>
  <c r="L38" i="5" s="1"/>
  <c r="K39" i="5"/>
  <c r="K38" i="5" s="1"/>
  <c r="J39" i="5"/>
  <c r="J38" i="5" s="1"/>
  <c r="J36" i="5"/>
  <c r="J35" i="5" s="1"/>
  <c r="I39" i="5"/>
  <c r="I38" i="5"/>
  <c r="I36" i="5"/>
  <c r="I35" i="5" s="1"/>
  <c r="H39" i="5"/>
  <c r="H38" i="5" s="1"/>
  <c r="G39" i="5"/>
  <c r="G38" i="5" s="1"/>
  <c r="F39" i="5"/>
  <c r="F38" i="5" s="1"/>
  <c r="E39" i="5"/>
  <c r="E38" i="5" s="1"/>
  <c r="E41" i="5" s="1"/>
  <c r="D39" i="5"/>
  <c r="D38" i="5" s="1"/>
  <c r="C39" i="5"/>
  <c r="C38" i="5" s="1"/>
  <c r="B39" i="5"/>
  <c r="B38" i="5" s="1"/>
  <c r="N36" i="5"/>
  <c r="N35" i="5"/>
  <c r="S37" i="5"/>
  <c r="R37" i="5"/>
  <c r="Q37" i="5"/>
  <c r="P37" i="5"/>
  <c r="O37" i="5"/>
  <c r="N37" i="5"/>
  <c r="M37" i="5"/>
  <c r="L37" i="5"/>
  <c r="K37" i="5"/>
  <c r="J37" i="5"/>
  <c r="I37" i="5"/>
  <c r="H37" i="5"/>
  <c r="G37" i="5"/>
  <c r="F37" i="5"/>
  <c r="E37" i="5"/>
  <c r="D37" i="5"/>
  <c r="C37" i="5"/>
  <c r="B37" i="5"/>
  <c r="Q36" i="5"/>
  <c r="Q35" i="5" s="1"/>
  <c r="P36" i="5"/>
  <c r="P35" i="5" s="1"/>
  <c r="O36" i="5"/>
  <c r="O35" i="5" s="1"/>
  <c r="M36" i="5"/>
  <c r="M35" i="5" s="1"/>
  <c r="L36" i="5"/>
  <c r="L35" i="5" s="1"/>
  <c r="K36" i="5"/>
  <c r="K35" i="5" s="1"/>
  <c r="K41" i="5" s="1"/>
  <c r="H36" i="5"/>
  <c r="H35" i="5" s="1"/>
  <c r="H41" i="5" s="1"/>
  <c r="G36" i="5"/>
  <c r="G35" i="5" s="1"/>
  <c r="F36" i="5"/>
  <c r="F35" i="5" s="1"/>
  <c r="E36" i="5"/>
  <c r="D36" i="5"/>
  <c r="D35" i="5" s="1"/>
  <c r="C36" i="5"/>
  <c r="C35" i="5" s="1"/>
  <c r="B36" i="5"/>
  <c r="B35" i="5" s="1"/>
  <c r="B41" i="5" s="1"/>
  <c r="E35" i="5"/>
  <c r="C34" i="5"/>
  <c r="D34" i="5" s="1"/>
  <c r="E34" i="5" s="1"/>
  <c r="F34" i="5" s="1"/>
  <c r="G34" i="5" s="1"/>
  <c r="H34" i="5" s="1"/>
  <c r="I34" i="5" s="1"/>
  <c r="J34" i="5" s="1"/>
  <c r="K34" i="5" s="1"/>
  <c r="L34" i="5" s="1"/>
  <c r="M34" i="5" s="1"/>
  <c r="N34" i="5" s="1"/>
  <c r="O34" i="5" s="1"/>
  <c r="P34" i="5" s="1"/>
  <c r="Q34" i="5" s="1"/>
  <c r="R34" i="5" s="1"/>
  <c r="S34" i="5" s="1"/>
  <c r="S31" i="5"/>
  <c r="R31" i="5"/>
  <c r="Q31" i="5"/>
  <c r="P31" i="5"/>
  <c r="O31" i="5"/>
  <c r="N31" i="5"/>
  <c r="M31" i="5"/>
  <c r="L31" i="5"/>
  <c r="K31" i="5"/>
  <c r="J31" i="5"/>
  <c r="I31" i="5"/>
  <c r="H31" i="5"/>
  <c r="G31" i="5"/>
  <c r="F31" i="5"/>
  <c r="E31" i="5"/>
  <c r="D31" i="5"/>
  <c r="C31" i="5"/>
  <c r="B31" i="5"/>
  <c r="S30" i="5"/>
  <c r="R30" i="5"/>
  <c r="Q30" i="5"/>
  <c r="P30" i="5"/>
  <c r="P29" i="5"/>
  <c r="P27" i="5"/>
  <c r="P26" i="5"/>
  <c r="P32" i="5" s="1"/>
  <c r="O30" i="5"/>
  <c r="O29" i="5"/>
  <c r="O27" i="5"/>
  <c r="O26" i="5" s="1"/>
  <c r="O32" i="5" s="1"/>
  <c r="N30" i="5"/>
  <c r="N29" i="5" s="1"/>
  <c r="M30" i="5"/>
  <c r="M29" i="5" s="1"/>
  <c r="L30" i="5"/>
  <c r="K30" i="5"/>
  <c r="K29" i="5" s="1"/>
  <c r="K32" i="5" s="1"/>
  <c r="J30" i="5"/>
  <c r="J29" i="5"/>
  <c r="I30" i="5"/>
  <c r="I29" i="5" s="1"/>
  <c r="H30" i="5"/>
  <c r="H29" i="5" s="1"/>
  <c r="H27" i="5"/>
  <c r="H26" i="5" s="1"/>
  <c r="G30" i="5"/>
  <c r="G29" i="5" s="1"/>
  <c r="G32" i="5" s="1"/>
  <c r="G27" i="5"/>
  <c r="G26" i="5" s="1"/>
  <c r="F30" i="5"/>
  <c r="F29" i="5" s="1"/>
  <c r="E30" i="5"/>
  <c r="E29" i="5"/>
  <c r="D30" i="5"/>
  <c r="D29" i="5" s="1"/>
  <c r="C30" i="5"/>
  <c r="C29" i="5" s="1"/>
  <c r="B30" i="5"/>
  <c r="B29" i="5" s="1"/>
  <c r="B32" i="5" s="1"/>
  <c r="S29" i="5"/>
  <c r="R29" i="5"/>
  <c r="Q29" i="5"/>
  <c r="Q32" i="5" s="1"/>
  <c r="Q27" i="5"/>
  <c r="Q26" i="5"/>
  <c r="L29" i="5"/>
  <c r="S28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D28" i="5"/>
  <c r="C28" i="5"/>
  <c r="B28" i="5"/>
  <c r="S27" i="5"/>
  <c r="S26" i="5" s="1"/>
  <c r="S32" i="5" s="1"/>
  <c r="R27" i="5"/>
  <c r="R26" i="5" s="1"/>
  <c r="N27" i="5"/>
  <c r="N26" i="5" s="1"/>
  <c r="N32" i="5" s="1"/>
  <c r="M27" i="5"/>
  <c r="M26" i="5"/>
  <c r="L27" i="5"/>
  <c r="L26" i="5" s="1"/>
  <c r="L32" i="5" s="1"/>
  <c r="K27" i="5"/>
  <c r="K26" i="5" s="1"/>
  <c r="J27" i="5"/>
  <c r="J26" i="5" s="1"/>
  <c r="I27" i="5"/>
  <c r="I26" i="5" s="1"/>
  <c r="F27" i="5"/>
  <c r="F26" i="5" s="1"/>
  <c r="F32" i="5" s="1"/>
  <c r="E27" i="5"/>
  <c r="E26" i="5" s="1"/>
  <c r="D27" i="5"/>
  <c r="D26" i="5"/>
  <c r="C27" i="5"/>
  <c r="C26" i="5" s="1"/>
  <c r="B27" i="5"/>
  <c r="B26" i="5" s="1"/>
  <c r="C25" i="5"/>
  <c r="D25" i="5" s="1"/>
  <c r="E25" i="5" s="1"/>
  <c r="F25" i="5" s="1"/>
  <c r="G25" i="5" s="1"/>
  <c r="H25" i="5" s="1"/>
  <c r="I25" i="5" s="1"/>
  <c r="J25" i="5" s="1"/>
  <c r="K25" i="5" s="1"/>
  <c r="L25" i="5" s="1"/>
  <c r="M25" i="5" s="1"/>
  <c r="N25" i="5" s="1"/>
  <c r="O25" i="5" s="1"/>
  <c r="P25" i="5" s="1"/>
  <c r="Q25" i="5" s="1"/>
  <c r="R25" i="5" s="1"/>
  <c r="S25" i="5" s="1"/>
  <c r="S22" i="5"/>
  <c r="R22" i="5"/>
  <c r="Q22" i="5"/>
  <c r="P22" i="5"/>
  <c r="O22" i="5"/>
  <c r="N22" i="5"/>
  <c r="M22" i="5"/>
  <c r="L22" i="5"/>
  <c r="K22" i="5"/>
  <c r="J22" i="5"/>
  <c r="I22" i="5"/>
  <c r="H22" i="5"/>
  <c r="G22" i="5"/>
  <c r="F22" i="5"/>
  <c r="E22" i="5"/>
  <c r="D22" i="5"/>
  <c r="C22" i="5"/>
  <c r="B22" i="5"/>
  <c r="S21" i="5"/>
  <c r="S20" i="5" s="1"/>
  <c r="S23" i="5" s="1"/>
  <c r="R21" i="5"/>
  <c r="R20" i="5" s="1"/>
  <c r="Q21" i="5"/>
  <c r="Q20" i="5" s="1"/>
  <c r="Q23" i="5" s="1"/>
  <c r="P21" i="5"/>
  <c r="P20" i="5" s="1"/>
  <c r="P23" i="5" s="1"/>
  <c r="P18" i="5"/>
  <c r="P17" i="5" s="1"/>
  <c r="O21" i="5"/>
  <c r="O20" i="5" s="1"/>
  <c r="O23" i="5" s="1"/>
  <c r="N21" i="5"/>
  <c r="N20" i="5" s="1"/>
  <c r="M21" i="5"/>
  <c r="M20" i="5" s="1"/>
  <c r="L21" i="5"/>
  <c r="L20" i="5" s="1"/>
  <c r="K21" i="5"/>
  <c r="K20" i="5" s="1"/>
  <c r="J21" i="5"/>
  <c r="I21" i="5"/>
  <c r="I20" i="5" s="1"/>
  <c r="H21" i="5"/>
  <c r="H20" i="5"/>
  <c r="H18" i="5"/>
  <c r="H17" i="5"/>
  <c r="H23" i="5" s="1"/>
  <c r="G21" i="5"/>
  <c r="G20" i="5" s="1"/>
  <c r="F21" i="5"/>
  <c r="F20" i="5" s="1"/>
  <c r="F23" i="5" s="1"/>
  <c r="E21" i="5"/>
  <c r="D21" i="5"/>
  <c r="D20" i="5"/>
  <c r="C21" i="5"/>
  <c r="C20" i="5" s="1"/>
  <c r="B21" i="5"/>
  <c r="B20" i="5" s="1"/>
  <c r="J20" i="5"/>
  <c r="E20" i="5"/>
  <c r="E18" i="5"/>
  <c r="E17" i="5" s="1"/>
  <c r="S19" i="5"/>
  <c r="R19" i="5"/>
  <c r="Q19" i="5"/>
  <c r="P19" i="5"/>
  <c r="O19" i="5"/>
  <c r="N19" i="5"/>
  <c r="M19" i="5"/>
  <c r="L19" i="5"/>
  <c r="K19" i="5"/>
  <c r="J19" i="5"/>
  <c r="I19" i="5"/>
  <c r="H19" i="5"/>
  <c r="G19" i="5"/>
  <c r="F19" i="5"/>
  <c r="E19" i="5"/>
  <c r="D19" i="5"/>
  <c r="C19" i="5"/>
  <c r="B19" i="5"/>
  <c r="S18" i="5"/>
  <c r="S17" i="5"/>
  <c r="R18" i="5"/>
  <c r="R17" i="5" s="1"/>
  <c r="Q18" i="5"/>
  <c r="Q17" i="5"/>
  <c r="O18" i="5"/>
  <c r="O17" i="5" s="1"/>
  <c r="N18" i="5"/>
  <c r="N17" i="5"/>
  <c r="M18" i="5"/>
  <c r="M17" i="5"/>
  <c r="L18" i="5"/>
  <c r="L17" i="5" s="1"/>
  <c r="K18" i="5"/>
  <c r="K17" i="5" s="1"/>
  <c r="J18" i="5"/>
  <c r="J17" i="5" s="1"/>
  <c r="J23" i="5" s="1"/>
  <c r="I18" i="5"/>
  <c r="I17" i="5" s="1"/>
  <c r="G18" i="5"/>
  <c r="G17" i="5" s="1"/>
  <c r="F18" i="5"/>
  <c r="D18" i="5"/>
  <c r="D17" i="5" s="1"/>
  <c r="D23" i="5" s="1"/>
  <c r="C18" i="5"/>
  <c r="C17" i="5" s="1"/>
  <c r="B18" i="5"/>
  <c r="B17" i="5" s="1"/>
  <c r="B23" i="5" s="1"/>
  <c r="F17" i="5"/>
  <c r="C16" i="5"/>
  <c r="D16" i="5" s="1"/>
  <c r="E16" i="5"/>
  <c r="F16" i="5" s="1"/>
  <c r="G16" i="5" s="1"/>
  <c r="H16" i="5" s="1"/>
  <c r="I16" i="5" s="1"/>
  <c r="J16" i="5" s="1"/>
  <c r="K16" i="5" s="1"/>
  <c r="L16" i="5" s="1"/>
  <c r="M16" i="5" s="1"/>
  <c r="N16" i="5" s="1"/>
  <c r="O16" i="5" s="1"/>
  <c r="P16" i="5" s="1"/>
  <c r="Q16" i="5" s="1"/>
  <c r="R16" i="5" s="1"/>
  <c r="S16" i="5" s="1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F13" i="5"/>
  <c r="E13" i="5"/>
  <c r="D13" i="5"/>
  <c r="C13" i="5"/>
  <c r="B13" i="5"/>
  <c r="S12" i="5"/>
  <c r="S11" i="5" s="1"/>
  <c r="S9" i="5"/>
  <c r="S8" i="5"/>
  <c r="R12" i="5"/>
  <c r="R11" i="5"/>
  <c r="Q12" i="5"/>
  <c r="Q11" i="5" s="1"/>
  <c r="Q14" i="5" s="1"/>
  <c r="P12" i="5"/>
  <c r="P11" i="5" s="1"/>
  <c r="O12" i="5"/>
  <c r="O11" i="5" s="1"/>
  <c r="N12" i="5"/>
  <c r="N11" i="5" s="1"/>
  <c r="N9" i="5"/>
  <c r="N8" i="5" s="1"/>
  <c r="N14" i="5" s="1"/>
  <c r="M12" i="5"/>
  <c r="M11" i="5"/>
  <c r="L12" i="5"/>
  <c r="L11" i="5" s="1"/>
  <c r="K12" i="5"/>
  <c r="K11" i="5" s="1"/>
  <c r="J12" i="5"/>
  <c r="J11" i="5" s="1"/>
  <c r="J14" i="5" s="1"/>
  <c r="I12" i="5"/>
  <c r="I11" i="5" s="1"/>
  <c r="H12" i="5"/>
  <c r="H11" i="5" s="1"/>
  <c r="G12" i="5"/>
  <c r="G11" i="5" s="1"/>
  <c r="F12" i="5"/>
  <c r="F11" i="5" s="1"/>
  <c r="E12" i="5"/>
  <c r="E11" i="5" s="1"/>
  <c r="D12" i="5"/>
  <c r="C12" i="5"/>
  <c r="C11" i="5" s="1"/>
  <c r="C14" i="5" s="1"/>
  <c r="C9" i="5"/>
  <c r="C8" i="5"/>
  <c r="B12" i="5"/>
  <c r="B11" i="5" s="1"/>
  <c r="K9" i="5"/>
  <c r="K8" i="5" s="1"/>
  <c r="F9" i="5"/>
  <c r="F8" i="5" s="1"/>
  <c r="D11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C10" i="5"/>
  <c r="B10" i="5"/>
  <c r="R9" i="5"/>
  <c r="R8" i="5"/>
  <c r="Q9" i="5"/>
  <c r="Q8" i="5"/>
  <c r="P9" i="5"/>
  <c r="P8" i="5" s="1"/>
  <c r="O9" i="5"/>
  <c r="O8" i="5"/>
  <c r="M9" i="5"/>
  <c r="M8" i="5" s="1"/>
  <c r="L9" i="5"/>
  <c r="L8" i="5"/>
  <c r="J9" i="5"/>
  <c r="J8" i="5"/>
  <c r="I9" i="5"/>
  <c r="I8" i="5" s="1"/>
  <c r="H9" i="5"/>
  <c r="H8" i="5"/>
  <c r="G9" i="5"/>
  <c r="G8" i="5" s="1"/>
  <c r="G14" i="5" s="1"/>
  <c r="E9" i="5"/>
  <c r="E8" i="5" s="1"/>
  <c r="D9" i="5"/>
  <c r="D8" i="5" s="1"/>
  <c r="B9" i="5"/>
  <c r="B8" i="5" s="1"/>
  <c r="C7" i="5"/>
  <c r="D7" i="5"/>
  <c r="E7" i="5" s="1"/>
  <c r="F7" i="5" s="1"/>
  <c r="G7" i="5" s="1"/>
  <c r="H7" i="5" s="1"/>
  <c r="I7" i="5" s="1"/>
  <c r="J7" i="5" s="1"/>
  <c r="K7" i="5" s="1"/>
  <c r="L7" i="5" s="1"/>
  <c r="M7" i="5" s="1"/>
  <c r="N7" i="5" s="1"/>
  <c r="O7" i="5" s="1"/>
  <c r="P7" i="5" s="1"/>
  <c r="Q7" i="5" s="1"/>
  <c r="R7" i="5" s="1"/>
  <c r="S7" i="5" s="1"/>
  <c r="H34" i="4"/>
  <c r="G34" i="4"/>
  <c r="U25" i="4"/>
  <c r="T25" i="4"/>
  <c r="S25" i="4"/>
  <c r="V25" i="4" s="1"/>
  <c r="O25" i="4"/>
  <c r="P25" i="4" s="1"/>
  <c r="M25" i="4"/>
  <c r="Q25" i="4"/>
  <c r="G25" i="4"/>
  <c r="J25" i="4" s="1"/>
  <c r="I25" i="4"/>
  <c r="K25" i="4"/>
  <c r="U24" i="4"/>
  <c r="T24" i="4"/>
  <c r="S24" i="4"/>
  <c r="V24" i="4" s="1"/>
  <c r="O24" i="4"/>
  <c r="P24" i="4" s="1"/>
  <c r="M24" i="4"/>
  <c r="Q24" i="4" s="1"/>
  <c r="G24" i="4"/>
  <c r="I24" i="4"/>
  <c r="U23" i="4"/>
  <c r="T23" i="4"/>
  <c r="S23" i="4"/>
  <c r="V23" i="4" s="1"/>
  <c r="O23" i="4"/>
  <c r="P23" i="4" s="1"/>
  <c r="M23" i="4"/>
  <c r="Q23" i="4" s="1"/>
  <c r="I23" i="4"/>
  <c r="G23" i="4"/>
  <c r="K23" i="4" s="1"/>
  <c r="U22" i="4"/>
  <c r="T22" i="4"/>
  <c r="S22" i="4"/>
  <c r="V22" i="4" s="1"/>
  <c r="O22" i="4"/>
  <c r="P22" i="4" s="1"/>
  <c r="M22" i="4"/>
  <c r="Q22" i="4" s="1"/>
  <c r="I22" i="4"/>
  <c r="G22" i="4"/>
  <c r="U21" i="4"/>
  <c r="T21" i="4"/>
  <c r="S21" i="4"/>
  <c r="V21" i="4" s="1"/>
  <c r="O21" i="4"/>
  <c r="P21" i="4" s="1"/>
  <c r="M21" i="4"/>
  <c r="Q21" i="4" s="1"/>
  <c r="I21" i="4"/>
  <c r="G21" i="4"/>
  <c r="K21" i="4"/>
  <c r="U20" i="4"/>
  <c r="T20" i="4"/>
  <c r="S20" i="4"/>
  <c r="V20" i="4" s="1"/>
  <c r="O20" i="4"/>
  <c r="P20" i="4" s="1"/>
  <c r="M20" i="4"/>
  <c r="Q20" i="4" s="1"/>
  <c r="I20" i="4"/>
  <c r="G20" i="4"/>
  <c r="K20" i="4" s="1"/>
  <c r="U19" i="4"/>
  <c r="T19" i="4"/>
  <c r="S19" i="4"/>
  <c r="V19" i="4" s="1"/>
  <c r="O19" i="4"/>
  <c r="P19" i="4" s="1"/>
  <c r="M19" i="4"/>
  <c r="Q19" i="4" s="1"/>
  <c r="I19" i="4"/>
  <c r="G19" i="4"/>
  <c r="K19" i="4" s="1"/>
  <c r="U18" i="4"/>
  <c r="T18" i="4"/>
  <c r="S18" i="4"/>
  <c r="V18" i="4" s="1"/>
  <c r="O18" i="4"/>
  <c r="P18" i="4" s="1"/>
  <c r="M18" i="4"/>
  <c r="Q18" i="4" s="1"/>
  <c r="G18" i="4"/>
  <c r="J18" i="4"/>
  <c r="I18" i="4"/>
  <c r="K18" i="4"/>
  <c r="U17" i="4"/>
  <c r="T17" i="4"/>
  <c r="S17" i="4"/>
  <c r="V17" i="4" s="1"/>
  <c r="O17" i="4"/>
  <c r="P17" i="4" s="1"/>
  <c r="M17" i="4"/>
  <c r="Q17" i="4" s="1"/>
  <c r="I17" i="4"/>
  <c r="G17" i="4"/>
  <c r="U16" i="4"/>
  <c r="T16" i="4"/>
  <c r="S16" i="4"/>
  <c r="V16" i="4" s="1"/>
  <c r="O16" i="4"/>
  <c r="P16" i="4" s="1"/>
  <c r="M16" i="4"/>
  <c r="Q16" i="4" s="1"/>
  <c r="I16" i="4"/>
  <c r="G16" i="4"/>
  <c r="K16" i="4"/>
  <c r="U15" i="4"/>
  <c r="T15" i="4"/>
  <c r="S15" i="4"/>
  <c r="V15" i="4" s="1"/>
  <c r="O15" i="4"/>
  <c r="P15" i="4" s="1"/>
  <c r="M15" i="4"/>
  <c r="Q15" i="4" s="1"/>
  <c r="G15" i="4"/>
  <c r="I15" i="4"/>
  <c r="U14" i="4"/>
  <c r="T14" i="4"/>
  <c r="S14" i="4"/>
  <c r="V14" i="4" s="1"/>
  <c r="M14" i="4"/>
  <c r="Q14" i="4" s="1"/>
  <c r="O14" i="4"/>
  <c r="P14" i="4" s="1"/>
  <c r="I14" i="4"/>
  <c r="G14" i="4"/>
  <c r="J14" i="4" s="1"/>
  <c r="U13" i="4"/>
  <c r="T13" i="4"/>
  <c r="S13" i="4"/>
  <c r="V13" i="4" s="1"/>
  <c r="O13" i="4"/>
  <c r="P13" i="4" s="1"/>
  <c r="M13" i="4"/>
  <c r="Q13" i="4" s="1"/>
  <c r="I13" i="4"/>
  <c r="G13" i="4"/>
  <c r="J13" i="4" s="1"/>
  <c r="U12" i="4"/>
  <c r="T12" i="4"/>
  <c r="S12" i="4"/>
  <c r="V12" i="4"/>
  <c r="M12" i="4"/>
  <c r="Q12" i="4" s="1"/>
  <c r="O12" i="4"/>
  <c r="P12" i="4" s="1"/>
  <c r="I12" i="4"/>
  <c r="G12" i="4"/>
  <c r="U11" i="4"/>
  <c r="T11" i="4"/>
  <c r="S11" i="4"/>
  <c r="V11" i="4" s="1"/>
  <c r="O11" i="4"/>
  <c r="P11" i="4" s="1"/>
  <c r="M11" i="4"/>
  <c r="Q11" i="4" s="1"/>
  <c r="I11" i="4"/>
  <c r="G11" i="4"/>
  <c r="K11" i="4" s="1"/>
  <c r="U10" i="4"/>
  <c r="T10" i="4"/>
  <c r="S10" i="4"/>
  <c r="V10" i="4" s="1"/>
  <c r="O10" i="4"/>
  <c r="P10" i="4" s="1"/>
  <c r="M10" i="4"/>
  <c r="Q10" i="4" s="1"/>
  <c r="I10" i="4"/>
  <c r="G10" i="4"/>
  <c r="K10" i="4" s="1"/>
  <c r="U9" i="4"/>
  <c r="T9" i="4"/>
  <c r="S9" i="4"/>
  <c r="V9" i="4" s="1"/>
  <c r="O9" i="4"/>
  <c r="P9" i="4" s="1"/>
  <c r="M9" i="4"/>
  <c r="Q9" i="4" s="1"/>
  <c r="G9" i="4"/>
  <c r="J9" i="4" s="1"/>
  <c r="I9" i="4"/>
  <c r="K9" i="4"/>
  <c r="U8" i="4"/>
  <c r="T8" i="4"/>
  <c r="S8" i="4"/>
  <c r="V8" i="4" s="1"/>
  <c r="O8" i="4"/>
  <c r="P8" i="4" s="1"/>
  <c r="M8" i="4"/>
  <c r="Q8" i="4" s="1"/>
  <c r="I8" i="4"/>
  <c r="G8" i="4"/>
  <c r="K8" i="4"/>
  <c r="U7" i="4"/>
  <c r="T7" i="4"/>
  <c r="S7" i="4"/>
  <c r="V7" i="4" s="1"/>
  <c r="O7" i="4"/>
  <c r="P7" i="4"/>
  <c r="M7" i="4"/>
  <c r="Q7" i="4"/>
  <c r="I7" i="4"/>
  <c r="G7" i="4"/>
  <c r="K7" i="4" s="1"/>
  <c r="U6" i="4"/>
  <c r="T6" i="4"/>
  <c r="S6" i="4"/>
  <c r="V6" i="4" s="1"/>
  <c r="O6" i="4"/>
  <c r="P6" i="4" s="1"/>
  <c r="M6" i="4"/>
  <c r="Q6" i="4"/>
  <c r="I6" i="4"/>
  <c r="G6" i="4"/>
  <c r="M23" i="5"/>
  <c r="J20" i="4"/>
  <c r="J21" i="4"/>
  <c r="H14" i="5"/>
  <c r="I23" i="5"/>
  <c r="F16" i="6"/>
  <c r="N16" i="6"/>
  <c r="Q43" i="6"/>
  <c r="O74" i="6"/>
  <c r="L88" i="6"/>
  <c r="D12" i="9"/>
  <c r="J23" i="4"/>
  <c r="H34" i="6"/>
  <c r="B43" i="6"/>
  <c r="J43" i="6"/>
  <c r="R43" i="6"/>
  <c r="B67" i="6"/>
  <c r="R88" i="6"/>
  <c r="AA21" i="10"/>
  <c r="AB44" i="10" s="1"/>
  <c r="J50" i="10"/>
  <c r="J52" i="10" s="1"/>
  <c r="E32" i="5"/>
  <c r="H67" i="6"/>
  <c r="N88" i="6"/>
  <c r="O95" i="6"/>
  <c r="AA8" i="9"/>
  <c r="AA4" i="10"/>
  <c r="AB27" i="10" s="1"/>
  <c r="AC27" i="10" s="1"/>
  <c r="AA8" i="10"/>
  <c r="AB31" i="10" s="1"/>
  <c r="AA15" i="10"/>
  <c r="AB38" i="10" s="1"/>
  <c r="AA22" i="10"/>
  <c r="AB45" i="10" s="1"/>
  <c r="P27" i="10"/>
  <c r="AA27" i="10" s="1"/>
  <c r="P33" i="10"/>
  <c r="O50" i="10"/>
  <c r="O52" i="10" s="1"/>
  <c r="P41" i="10"/>
  <c r="Z41" i="10"/>
  <c r="P43" i="10"/>
  <c r="J16" i="4"/>
  <c r="K50" i="5"/>
  <c r="D67" i="6"/>
  <c r="L67" i="6"/>
  <c r="E74" i="6"/>
  <c r="H50" i="10"/>
  <c r="Q50" i="10"/>
  <c r="Q52" i="10" s="1"/>
  <c r="Y50" i="10"/>
  <c r="Y52" i="10" s="1"/>
  <c r="P29" i="10"/>
  <c r="Z29" i="10"/>
  <c r="AA29" i="10" s="1"/>
  <c r="U50" i="10"/>
  <c r="U52" i="10" s="1"/>
  <c r="P31" i="10"/>
  <c r="AA31" i="10" s="1"/>
  <c r="AC31" i="10" s="1"/>
  <c r="P35" i="10"/>
  <c r="Z35" i="10"/>
  <c r="P37" i="10"/>
  <c r="Z37" i="10"/>
  <c r="P39" i="10"/>
  <c r="AA39" i="10" s="1"/>
  <c r="AC39" i="10" s="1"/>
  <c r="Z39" i="10"/>
  <c r="Z43" i="10"/>
  <c r="P45" i="10"/>
  <c r="Z45" i="10"/>
  <c r="F25" i="6"/>
  <c r="N74" i="6"/>
  <c r="Q81" i="6"/>
  <c r="F5" i="8"/>
  <c r="B18" i="8" s="1"/>
  <c r="D5" i="9" s="1"/>
  <c r="I50" i="10"/>
  <c r="I52" i="10" s="1"/>
  <c r="R50" i="10"/>
  <c r="R52" i="10" s="1"/>
  <c r="Z31" i="10"/>
  <c r="Z33" i="10"/>
  <c r="N23" i="5"/>
  <c r="D50" i="5"/>
  <c r="N50" i="5"/>
  <c r="AA6" i="9"/>
  <c r="AA5" i="10"/>
  <c r="AB28" i="10" s="1"/>
  <c r="P28" i="10"/>
  <c r="AA28" i="10" s="1"/>
  <c r="Z28" i="10"/>
  <c r="S50" i="10"/>
  <c r="S52" i="10" s="1"/>
  <c r="AB34" i="10"/>
  <c r="AB42" i="10"/>
  <c r="J10" i="4"/>
  <c r="D16" i="6"/>
  <c r="H25" i="6"/>
  <c r="P25" i="6"/>
  <c r="C34" i="6"/>
  <c r="K34" i="6"/>
  <c r="P52" i="6"/>
  <c r="P67" i="6"/>
  <c r="O67" i="6"/>
  <c r="H81" i="6"/>
  <c r="L5" i="8"/>
  <c r="E18" i="8" s="1"/>
  <c r="D4" i="9" s="1"/>
  <c r="F7" i="8"/>
  <c r="AA6" i="10"/>
  <c r="AB29" i="10" s="1"/>
  <c r="AA17" i="10"/>
  <c r="AB40" i="10"/>
  <c r="P40" i="10"/>
  <c r="AA20" i="10"/>
  <c r="AB43" i="10" s="1"/>
  <c r="X50" i="10"/>
  <c r="X52" i="10" s="1"/>
  <c r="P32" i="10"/>
  <c r="P34" i="10"/>
  <c r="P42" i="10"/>
  <c r="J19" i="4"/>
  <c r="O14" i="5"/>
  <c r="M16" i="6"/>
  <c r="I52" i="6"/>
  <c r="Q52" i="6"/>
  <c r="D81" i="6"/>
  <c r="L81" i="6"/>
  <c r="AA10" i="9"/>
  <c r="P30" i="10"/>
  <c r="Z34" i="10"/>
  <c r="P36" i="10"/>
  <c r="AA36" i="10" s="1"/>
  <c r="Z36" i="10"/>
  <c r="P38" i="10"/>
  <c r="Z42" i="10"/>
  <c r="P44" i="10"/>
  <c r="AA44" i="10" s="1"/>
  <c r="Z44" i="10"/>
  <c r="P46" i="10"/>
  <c r="AA46" i="10" s="1"/>
  <c r="AC46" i="10" s="1"/>
  <c r="K12" i="4"/>
  <c r="J12" i="4"/>
  <c r="J11" i="4"/>
  <c r="R14" i="5"/>
  <c r="O76" i="7"/>
  <c r="O75" i="7" s="1"/>
  <c r="O77" i="7" s="1"/>
  <c r="G76" i="7"/>
  <c r="G75" i="7" s="1"/>
  <c r="N74" i="7"/>
  <c r="N73" i="7" s="1"/>
  <c r="F74" i="7"/>
  <c r="F73" i="7" s="1"/>
  <c r="N76" i="7"/>
  <c r="N75" i="7" s="1"/>
  <c r="F76" i="7"/>
  <c r="F75" i="7" s="1"/>
  <c r="M74" i="7"/>
  <c r="M73" i="7" s="1"/>
  <c r="M77" i="7" s="1"/>
  <c r="E74" i="7"/>
  <c r="E73" i="7" s="1"/>
  <c r="M76" i="7"/>
  <c r="M75" i="7" s="1"/>
  <c r="E76" i="7"/>
  <c r="E75" i="7" s="1"/>
  <c r="L74" i="7"/>
  <c r="L73" i="7" s="1"/>
  <c r="D74" i="7"/>
  <c r="D73" i="7" s="1"/>
  <c r="L76" i="7"/>
  <c r="L75" i="7" s="1"/>
  <c r="S76" i="7"/>
  <c r="S75" i="7" s="1"/>
  <c r="K76" i="7"/>
  <c r="K75" i="7" s="1"/>
  <c r="C76" i="7"/>
  <c r="C75" i="7" s="1"/>
  <c r="R74" i="7"/>
  <c r="R73" i="7" s="1"/>
  <c r="J74" i="7"/>
  <c r="J73" i="7" s="1"/>
  <c r="B74" i="7"/>
  <c r="B73" i="7" s="1"/>
  <c r="R76" i="7"/>
  <c r="R75" i="7" s="1"/>
  <c r="J76" i="7"/>
  <c r="J75" i="7" s="1"/>
  <c r="B76" i="7"/>
  <c r="B75" i="7" s="1"/>
  <c r="Q74" i="7"/>
  <c r="Q73" i="7" s="1"/>
  <c r="Q77" i="7" s="1"/>
  <c r="I74" i="7"/>
  <c r="I73" i="7" s="1"/>
  <c r="Q76" i="7"/>
  <c r="Q75" i="7" s="1"/>
  <c r="I76" i="7"/>
  <c r="I75" i="7" s="1"/>
  <c r="P74" i="7"/>
  <c r="P73" i="7" s="1"/>
  <c r="H74" i="7"/>
  <c r="H73" i="7" s="1"/>
  <c r="P76" i="7"/>
  <c r="P75" i="7" s="1"/>
  <c r="H76" i="7"/>
  <c r="H75" i="7" s="1"/>
  <c r="O74" i="7"/>
  <c r="O73" i="7" s="1"/>
  <c r="G74" i="7"/>
  <c r="G73" i="7" s="1"/>
  <c r="S69" i="7"/>
  <c r="S68" i="7" s="1"/>
  <c r="K69" i="7"/>
  <c r="K68" i="7" s="1"/>
  <c r="C69" i="7"/>
  <c r="C68" i="7" s="1"/>
  <c r="R67" i="7"/>
  <c r="R66" i="7" s="1"/>
  <c r="J67" i="7"/>
  <c r="J66" i="7" s="1"/>
  <c r="B67" i="7"/>
  <c r="B66" i="7" s="1"/>
  <c r="N62" i="7"/>
  <c r="N61" i="7" s="1"/>
  <c r="N63" i="7" s="1"/>
  <c r="F62" i="7"/>
  <c r="F61" i="7" s="1"/>
  <c r="M60" i="7"/>
  <c r="M59" i="7" s="1"/>
  <c r="E60" i="7"/>
  <c r="E59" i="7" s="1"/>
  <c r="Q55" i="7"/>
  <c r="Q54" i="7" s="1"/>
  <c r="I55" i="7"/>
  <c r="I54" i="7" s="1"/>
  <c r="P53" i="7"/>
  <c r="P52" i="7" s="1"/>
  <c r="H53" i="7"/>
  <c r="H52" i="7" s="1"/>
  <c r="L48" i="7"/>
  <c r="L47" i="7" s="1"/>
  <c r="D48" i="7"/>
  <c r="D47" i="7" s="1"/>
  <c r="S46" i="7"/>
  <c r="S45" i="7" s="1"/>
  <c r="K46" i="7"/>
  <c r="K45" i="7" s="1"/>
  <c r="C46" i="7"/>
  <c r="C45" i="7" s="1"/>
  <c r="O41" i="7"/>
  <c r="O40" i="7" s="1"/>
  <c r="O39" i="7"/>
  <c r="O38" i="7" s="1"/>
  <c r="G41" i="7"/>
  <c r="G40" i="7" s="1"/>
  <c r="N39" i="7"/>
  <c r="N38" i="7" s="1"/>
  <c r="F39" i="7"/>
  <c r="F38" i="7" s="1"/>
  <c r="R34" i="7"/>
  <c r="R33" i="7" s="1"/>
  <c r="J34" i="7"/>
  <c r="J33" i="7" s="1"/>
  <c r="B34" i="7"/>
  <c r="B33" i="7" s="1"/>
  <c r="Q32" i="7"/>
  <c r="Q31" i="7" s="1"/>
  <c r="K74" i="7"/>
  <c r="K73" i="7" s="1"/>
  <c r="Q69" i="7"/>
  <c r="Q68" i="7" s="1"/>
  <c r="I69" i="7"/>
  <c r="I68" i="7"/>
  <c r="P67" i="7"/>
  <c r="P66" i="7" s="1"/>
  <c r="H67" i="7"/>
  <c r="H66" i="7" s="1"/>
  <c r="L62" i="7"/>
  <c r="L61" i="7" s="1"/>
  <c r="D62" i="7"/>
  <c r="D61" i="7" s="1"/>
  <c r="S60" i="7"/>
  <c r="S59" i="7" s="1"/>
  <c r="K60" i="7"/>
  <c r="K59" i="7" s="1"/>
  <c r="C60" i="7"/>
  <c r="C59" i="7" s="1"/>
  <c r="O55" i="7"/>
  <c r="O54" i="7" s="1"/>
  <c r="G55" i="7"/>
  <c r="G54" i="7" s="1"/>
  <c r="N53" i="7"/>
  <c r="N52" i="7" s="1"/>
  <c r="F53" i="7"/>
  <c r="F52" i="7" s="1"/>
  <c r="R48" i="7"/>
  <c r="R47" i="7" s="1"/>
  <c r="J48" i="7"/>
  <c r="J47" i="7" s="1"/>
  <c r="B48" i="7"/>
  <c r="B47" i="7" s="1"/>
  <c r="B46" i="7"/>
  <c r="B45" i="7" s="1"/>
  <c r="Q46" i="7"/>
  <c r="Q45" i="7" s="1"/>
  <c r="I46" i="7"/>
  <c r="I45" i="7" s="1"/>
  <c r="M41" i="7"/>
  <c r="M40" i="7" s="1"/>
  <c r="E41" i="7"/>
  <c r="E40" i="7" s="1"/>
  <c r="L39" i="7"/>
  <c r="L38" i="7" s="1"/>
  <c r="D39" i="7"/>
  <c r="D38" i="7" s="1"/>
  <c r="P34" i="7"/>
  <c r="P33" i="7" s="1"/>
  <c r="H34" i="7"/>
  <c r="H33" i="7" s="1"/>
  <c r="H32" i="7"/>
  <c r="H31" i="7" s="1"/>
  <c r="O32" i="7"/>
  <c r="O31" i="7" s="1"/>
  <c r="C74" i="7"/>
  <c r="C73" i="7" s="1"/>
  <c r="P69" i="7"/>
  <c r="P68" i="7" s="1"/>
  <c r="H69" i="7"/>
  <c r="H68" i="7" s="1"/>
  <c r="O69" i="7"/>
  <c r="O68" i="7" s="1"/>
  <c r="G69" i="7"/>
  <c r="G68" i="7" s="1"/>
  <c r="N67" i="7"/>
  <c r="N66" i="7" s="1"/>
  <c r="F67" i="7"/>
  <c r="F66" i="7" s="1"/>
  <c r="R62" i="7"/>
  <c r="R61" i="7" s="1"/>
  <c r="J62" i="7"/>
  <c r="J61" i="7" s="1"/>
  <c r="B62" i="7"/>
  <c r="B61" i="7" s="1"/>
  <c r="Q60" i="7"/>
  <c r="Q59" i="7" s="1"/>
  <c r="I60" i="7"/>
  <c r="I59" i="7" s="1"/>
  <c r="M55" i="7"/>
  <c r="M54" i="7" s="1"/>
  <c r="E55" i="7"/>
  <c r="E54" i="7" s="1"/>
  <c r="L53" i="7"/>
  <c r="L52" i="7" s="1"/>
  <c r="D53" i="7"/>
  <c r="D52" i="7" s="1"/>
  <c r="P48" i="7"/>
  <c r="P47" i="7" s="1"/>
  <c r="H48" i="7"/>
  <c r="H47" i="7" s="1"/>
  <c r="O46" i="7"/>
  <c r="O45" i="7" s="1"/>
  <c r="G46" i="7"/>
  <c r="G45" i="7" s="1"/>
  <c r="S41" i="7"/>
  <c r="S40" i="7" s="1"/>
  <c r="K41" i="7"/>
  <c r="K40" i="7" s="1"/>
  <c r="C41" i="7"/>
  <c r="C40" i="7" s="1"/>
  <c r="R39" i="7"/>
  <c r="R38" i="7" s="1"/>
  <c r="J39" i="7"/>
  <c r="J38" i="7" s="1"/>
  <c r="B39" i="7"/>
  <c r="B38" i="7" s="1"/>
  <c r="N34" i="7"/>
  <c r="N33" i="7" s="1"/>
  <c r="F34" i="7"/>
  <c r="F33" i="7" s="1"/>
  <c r="M32" i="7"/>
  <c r="M31" i="7" s="1"/>
  <c r="N69" i="7"/>
  <c r="N68" i="7" s="1"/>
  <c r="F69" i="7"/>
  <c r="F68" i="7" s="1"/>
  <c r="F70" i="7" s="1"/>
  <c r="M67" i="7"/>
  <c r="M66" i="7" s="1"/>
  <c r="E67" i="7"/>
  <c r="E66" i="7" s="1"/>
  <c r="Q62" i="7"/>
  <c r="Q61" i="7" s="1"/>
  <c r="I62" i="7"/>
  <c r="I61" i="7" s="1"/>
  <c r="P60" i="7"/>
  <c r="P59" i="7" s="1"/>
  <c r="H60" i="7"/>
  <c r="H59" i="7" s="1"/>
  <c r="L55" i="7"/>
  <c r="L54" i="7" s="1"/>
  <c r="L56" i="7" s="1"/>
  <c r="D55" i="7"/>
  <c r="D54" i="7" s="1"/>
  <c r="S53" i="7"/>
  <c r="S52" i="7" s="1"/>
  <c r="K53" i="7"/>
  <c r="K52" i="7" s="1"/>
  <c r="C53" i="7"/>
  <c r="C52" i="7" s="1"/>
  <c r="O48" i="7"/>
  <c r="O47" i="7" s="1"/>
  <c r="G48" i="7"/>
  <c r="G47" i="7" s="1"/>
  <c r="N46" i="7"/>
  <c r="N45" i="7" s="1"/>
  <c r="F46" i="7"/>
  <c r="F45" i="7" s="1"/>
  <c r="R41" i="7"/>
  <c r="R40" i="7" s="1"/>
  <c r="J41" i="7"/>
  <c r="J40" i="7" s="1"/>
  <c r="B41" i="7"/>
  <c r="B40" i="7" s="1"/>
  <c r="Q39" i="7"/>
  <c r="Q38" i="7" s="1"/>
  <c r="I39" i="7"/>
  <c r="I38" i="7" s="1"/>
  <c r="M34" i="7"/>
  <c r="M33" i="7" s="1"/>
  <c r="E34" i="7"/>
  <c r="E33" i="7" s="1"/>
  <c r="L32" i="7"/>
  <c r="L31" i="7" s="1"/>
  <c r="D32" i="7"/>
  <c r="D31" i="7" s="1"/>
  <c r="D76" i="7"/>
  <c r="D75" i="7" s="1"/>
  <c r="M69" i="7"/>
  <c r="M68" i="7" s="1"/>
  <c r="E69" i="7"/>
  <c r="E68" i="7" s="1"/>
  <c r="E70" i="7" s="1"/>
  <c r="L67" i="7"/>
  <c r="L66" i="7" s="1"/>
  <c r="D67" i="7"/>
  <c r="D66" i="7" s="1"/>
  <c r="P62" i="7"/>
  <c r="P61" i="7" s="1"/>
  <c r="H62" i="7"/>
  <c r="H61" i="7" s="1"/>
  <c r="O60" i="7"/>
  <c r="O59" i="7" s="1"/>
  <c r="G60" i="7"/>
  <c r="G59" i="7" s="1"/>
  <c r="S55" i="7"/>
  <c r="S54" i="7" s="1"/>
  <c r="K55" i="7"/>
  <c r="K54" i="7" s="1"/>
  <c r="C55" i="7"/>
  <c r="C54" i="7" s="1"/>
  <c r="C56" i="7" s="1"/>
  <c r="R53" i="7"/>
  <c r="R52" i="7" s="1"/>
  <c r="J53" i="7"/>
  <c r="J52" i="7" s="1"/>
  <c r="B53" i="7"/>
  <c r="B52" i="7" s="1"/>
  <c r="N48" i="7"/>
  <c r="N47" i="7" s="1"/>
  <c r="F48" i="7"/>
  <c r="F47" i="7" s="1"/>
  <c r="F49" i="7" s="1"/>
  <c r="M46" i="7"/>
  <c r="M45" i="7" s="1"/>
  <c r="E46" i="7"/>
  <c r="E45" i="7" s="1"/>
  <c r="Q41" i="7"/>
  <c r="Q40" i="7" s="1"/>
  <c r="Q42" i="7" s="1"/>
  <c r="I41" i="7"/>
  <c r="I40" i="7" s="1"/>
  <c r="P39" i="7"/>
  <c r="P38" i="7" s="1"/>
  <c r="H39" i="7"/>
  <c r="H38" i="7" s="1"/>
  <c r="L69" i="7"/>
  <c r="L68" i="7" s="1"/>
  <c r="D69" i="7"/>
  <c r="D68" i="7" s="1"/>
  <c r="S67" i="7"/>
  <c r="S66" i="7" s="1"/>
  <c r="K67" i="7"/>
  <c r="K66" i="7" s="1"/>
  <c r="C67" i="7"/>
  <c r="C66" i="7" s="1"/>
  <c r="O62" i="7"/>
  <c r="O61" i="7" s="1"/>
  <c r="G62" i="7"/>
  <c r="G61" i="7" s="1"/>
  <c r="N60" i="7"/>
  <c r="N59" i="7" s="1"/>
  <c r="F60" i="7"/>
  <c r="F59" i="7" s="1"/>
  <c r="R55" i="7"/>
  <c r="R54" i="7" s="1"/>
  <c r="J55" i="7"/>
  <c r="J54" i="7" s="1"/>
  <c r="B55" i="7"/>
  <c r="B54" i="7"/>
  <c r="B56" i="7" s="1"/>
  <c r="Q53" i="7"/>
  <c r="Q52" i="7" s="1"/>
  <c r="I53" i="7"/>
  <c r="I52" i="7" s="1"/>
  <c r="M48" i="7"/>
  <c r="M47" i="7"/>
  <c r="E48" i="7"/>
  <c r="E47" i="7" s="1"/>
  <c r="L46" i="7"/>
  <c r="L45" i="7" s="1"/>
  <c r="D46" i="7"/>
  <c r="D45" i="7" s="1"/>
  <c r="P41" i="7"/>
  <c r="P40" i="7" s="1"/>
  <c r="H41" i="7"/>
  <c r="H40" i="7" s="1"/>
  <c r="G39" i="7"/>
  <c r="G38" i="7" s="1"/>
  <c r="S34" i="7"/>
  <c r="S33" i="7" s="1"/>
  <c r="K34" i="7"/>
  <c r="K33" i="7" s="1"/>
  <c r="C34" i="7"/>
  <c r="C33" i="7" s="1"/>
  <c r="N55" i="7"/>
  <c r="N54" i="7" s="1"/>
  <c r="H46" i="7"/>
  <c r="H45" i="7" s="1"/>
  <c r="I34" i="7"/>
  <c r="I33" i="7" s="1"/>
  <c r="J32" i="7"/>
  <c r="J31" i="7" s="1"/>
  <c r="M27" i="7"/>
  <c r="M26" i="7" s="1"/>
  <c r="E27" i="7"/>
  <c r="E26" i="7" s="1"/>
  <c r="L25" i="7"/>
  <c r="L24" i="7" s="1"/>
  <c r="D25" i="7"/>
  <c r="D24" i="7" s="1"/>
  <c r="P20" i="7"/>
  <c r="P19" i="7"/>
  <c r="H20" i="7"/>
  <c r="H19" i="7" s="1"/>
  <c r="O18" i="7"/>
  <c r="O17" i="7" s="1"/>
  <c r="G18" i="7"/>
  <c r="G17" i="7" s="1"/>
  <c r="S13" i="7"/>
  <c r="S12" i="7" s="1"/>
  <c r="K13" i="7"/>
  <c r="K12" i="7" s="1"/>
  <c r="C13" i="7"/>
  <c r="C12" i="7" s="1"/>
  <c r="R11" i="7"/>
  <c r="R10" i="7" s="1"/>
  <c r="J11" i="7"/>
  <c r="J10" i="7" s="1"/>
  <c r="B11" i="7"/>
  <c r="B10" i="7" s="1"/>
  <c r="S62" i="7"/>
  <c r="S61" i="7" s="1"/>
  <c r="H55" i="7"/>
  <c r="H54" i="7" s="1"/>
  <c r="O53" i="7"/>
  <c r="O52" i="7" s="1"/>
  <c r="G34" i="7"/>
  <c r="G33" i="7" s="1"/>
  <c r="I32" i="7"/>
  <c r="I31" i="7" s="1"/>
  <c r="L27" i="7"/>
  <c r="L26" i="7" s="1"/>
  <c r="D27" i="7"/>
  <c r="D26" i="7" s="1"/>
  <c r="S25" i="7"/>
  <c r="S24" i="7" s="1"/>
  <c r="K25" i="7"/>
  <c r="K24" i="7" s="1"/>
  <c r="C25" i="7"/>
  <c r="C24" i="7" s="1"/>
  <c r="O20" i="7"/>
  <c r="O19" i="7" s="1"/>
  <c r="G20" i="7"/>
  <c r="G19" i="7" s="1"/>
  <c r="N18" i="7"/>
  <c r="N17" i="7" s="1"/>
  <c r="F18" i="7"/>
  <c r="F17" i="7" s="1"/>
  <c r="R13" i="7"/>
  <c r="R12" i="7" s="1"/>
  <c r="J13" i="7"/>
  <c r="J12" i="7" s="1"/>
  <c r="B13" i="7"/>
  <c r="B12" i="7" s="1"/>
  <c r="Q11" i="7"/>
  <c r="Q10" i="7" s="1"/>
  <c r="I11" i="7"/>
  <c r="I10" i="7" s="1"/>
  <c r="M62" i="7"/>
  <c r="M61" i="7" s="1"/>
  <c r="F55" i="7"/>
  <c r="F54" i="7" s="1"/>
  <c r="M53" i="7"/>
  <c r="M52" i="7" s="1"/>
  <c r="N41" i="7"/>
  <c r="N40" i="7" s="1"/>
  <c r="N42" i="7" s="1"/>
  <c r="D34" i="7"/>
  <c r="D33" i="7" s="1"/>
  <c r="S27" i="7"/>
  <c r="S26" i="7" s="1"/>
  <c r="K27" i="7"/>
  <c r="K26" i="7" s="1"/>
  <c r="C27" i="7"/>
  <c r="C26" i="7" s="1"/>
  <c r="R25" i="7"/>
  <c r="R24" i="7" s="1"/>
  <c r="J25" i="7"/>
  <c r="J24" i="7" s="1"/>
  <c r="B25" i="7"/>
  <c r="B24" i="7" s="1"/>
  <c r="N20" i="7"/>
  <c r="N19" i="7" s="1"/>
  <c r="F20" i="7"/>
  <c r="F19" i="7" s="1"/>
  <c r="M18" i="7"/>
  <c r="M17" i="7" s="1"/>
  <c r="E18" i="7"/>
  <c r="E17" i="7" s="1"/>
  <c r="Q13" i="7"/>
  <c r="Q12" i="7" s="1"/>
  <c r="I13" i="7"/>
  <c r="I12" i="7" s="1"/>
  <c r="P11" i="7"/>
  <c r="P10" i="7" s="1"/>
  <c r="H11" i="7"/>
  <c r="H10" i="7" s="1"/>
  <c r="K62" i="7"/>
  <c r="K61" i="7" s="1"/>
  <c r="R60" i="7"/>
  <c r="R59" i="7" s="1"/>
  <c r="G53" i="7"/>
  <c r="G52" i="7" s="1"/>
  <c r="S48" i="7"/>
  <c r="S47" i="7" s="1"/>
  <c r="L41" i="7"/>
  <c r="L40" i="7" s="1"/>
  <c r="S39" i="7"/>
  <c r="S38" i="7" s="1"/>
  <c r="S32" i="7"/>
  <c r="S31" i="7" s="1"/>
  <c r="G32" i="7"/>
  <c r="G31" i="7" s="1"/>
  <c r="R27" i="7"/>
  <c r="R26" i="7" s="1"/>
  <c r="J27" i="7"/>
  <c r="J26" i="7" s="1"/>
  <c r="B27" i="7"/>
  <c r="B26" i="7" s="1"/>
  <c r="Q25" i="7"/>
  <c r="Q24" i="7" s="1"/>
  <c r="I25" i="7"/>
  <c r="I24" i="7" s="1"/>
  <c r="M20" i="7"/>
  <c r="M19" i="7" s="1"/>
  <c r="E20" i="7"/>
  <c r="E19" i="7" s="1"/>
  <c r="L18" i="7"/>
  <c r="L17" i="7" s="1"/>
  <c r="D18" i="7"/>
  <c r="D17" i="7" s="1"/>
  <c r="P13" i="7"/>
  <c r="P12" i="7" s="1"/>
  <c r="H13" i="7"/>
  <c r="H12" i="7" s="1"/>
  <c r="O11" i="7"/>
  <c r="O10" i="7" s="1"/>
  <c r="G11" i="7"/>
  <c r="G10" i="7" s="1"/>
  <c r="Q67" i="7"/>
  <c r="Q66" i="7" s="1"/>
  <c r="E62" i="7"/>
  <c r="E61" i="7" s="1"/>
  <c r="L60" i="7"/>
  <c r="L59" i="7" s="1"/>
  <c r="E53" i="7"/>
  <c r="E52" i="7" s="1"/>
  <c r="Q48" i="7"/>
  <c r="Q47" i="7" s="1"/>
  <c r="Q49" i="7" s="1"/>
  <c r="F41" i="7"/>
  <c r="F40" i="7" s="1"/>
  <c r="M39" i="7"/>
  <c r="M38" i="7" s="1"/>
  <c r="R32" i="7"/>
  <c r="R31" i="7" s="1"/>
  <c r="F32" i="7"/>
  <c r="F31" i="7" s="1"/>
  <c r="Q27" i="7"/>
  <c r="Q26" i="7" s="1"/>
  <c r="I27" i="7"/>
  <c r="I26" i="7" s="1"/>
  <c r="P25" i="7"/>
  <c r="P24" i="7" s="1"/>
  <c r="H25" i="7"/>
  <c r="H24" i="7" s="1"/>
  <c r="L20" i="7"/>
  <c r="L19" i="7" s="1"/>
  <c r="D20" i="7"/>
  <c r="D19" i="7" s="1"/>
  <c r="S18" i="7"/>
  <c r="S17" i="7" s="1"/>
  <c r="K18" i="7"/>
  <c r="K17" i="7" s="1"/>
  <c r="C18" i="7"/>
  <c r="C17" i="7" s="1"/>
  <c r="O13" i="7"/>
  <c r="O12" i="7" s="1"/>
  <c r="G13" i="7"/>
  <c r="G12" i="7" s="1"/>
  <c r="N11" i="7"/>
  <c r="N10" i="7" s="1"/>
  <c r="F11" i="7"/>
  <c r="F10" i="7" s="1"/>
  <c r="R69" i="7"/>
  <c r="R68" i="7" s="1"/>
  <c r="R70" i="7" s="1"/>
  <c r="O67" i="7"/>
  <c r="O66" i="7" s="1"/>
  <c r="C62" i="7"/>
  <c r="C61" i="7" s="1"/>
  <c r="J60" i="7"/>
  <c r="J59" i="7" s="1"/>
  <c r="K48" i="7"/>
  <c r="K47" i="7" s="1"/>
  <c r="R46" i="7"/>
  <c r="R45" i="7" s="1"/>
  <c r="D41" i="7"/>
  <c r="D40" i="7" s="1"/>
  <c r="K39" i="7"/>
  <c r="K38" i="7" s="1"/>
  <c r="Q34" i="7"/>
  <c r="Q33" i="7" s="1"/>
  <c r="Q35" i="7" s="1"/>
  <c r="P32" i="7"/>
  <c r="P31" i="7" s="1"/>
  <c r="E32" i="7"/>
  <c r="E31" i="7" s="1"/>
  <c r="P27" i="7"/>
  <c r="P26" i="7" s="1"/>
  <c r="H27" i="7"/>
  <c r="H26" i="7" s="1"/>
  <c r="O25" i="7"/>
  <c r="O24" i="7" s="1"/>
  <c r="G25" i="7"/>
  <c r="G24" i="7" s="1"/>
  <c r="S20" i="7"/>
  <c r="S19" i="7" s="1"/>
  <c r="K20" i="7"/>
  <c r="K19" i="7" s="1"/>
  <c r="C20" i="7"/>
  <c r="C19" i="7" s="1"/>
  <c r="R18" i="7"/>
  <c r="R17" i="7" s="1"/>
  <c r="J18" i="7"/>
  <c r="J17" i="7" s="1"/>
  <c r="B18" i="7"/>
  <c r="B17" i="7" s="1"/>
  <c r="N13" i="7"/>
  <c r="N12" i="7" s="1"/>
  <c r="F13" i="7"/>
  <c r="F12" i="7" s="1"/>
  <c r="M11" i="7"/>
  <c r="M10" i="7" s="1"/>
  <c r="E11" i="7"/>
  <c r="E10" i="7" s="1"/>
  <c r="S74" i="7"/>
  <c r="S73" i="7" s="1"/>
  <c r="J69" i="7"/>
  <c r="J68" i="7" s="1"/>
  <c r="J70" i="7" s="1"/>
  <c r="I67" i="7"/>
  <c r="I66" i="7" s="1"/>
  <c r="D60" i="7"/>
  <c r="D59" i="7" s="1"/>
  <c r="I48" i="7"/>
  <c r="I47" i="7" s="1"/>
  <c r="P46" i="7"/>
  <c r="P45" i="7" s="1"/>
  <c r="E39" i="7"/>
  <c r="E38" i="7" s="1"/>
  <c r="O34" i="7"/>
  <c r="O33" i="7" s="1"/>
  <c r="N32" i="7"/>
  <c r="N31" i="7" s="1"/>
  <c r="C32" i="7"/>
  <c r="C31" i="7" s="1"/>
  <c r="O27" i="7"/>
  <c r="O26" i="7" s="1"/>
  <c r="G27" i="7"/>
  <c r="G26" i="7" s="1"/>
  <c r="N25" i="7"/>
  <c r="N24" i="7" s="1"/>
  <c r="F25" i="7"/>
  <c r="F24" i="7" s="1"/>
  <c r="R20" i="7"/>
  <c r="R19" i="7" s="1"/>
  <c r="J20" i="7"/>
  <c r="J19" i="7" s="1"/>
  <c r="B20" i="7"/>
  <c r="B19" i="7" s="1"/>
  <c r="Q18" i="7"/>
  <c r="Q17" i="7" s="1"/>
  <c r="I18" i="7"/>
  <c r="I17" i="7" s="1"/>
  <c r="M13" i="7"/>
  <c r="M12" i="7" s="1"/>
  <c r="E13" i="7"/>
  <c r="E12" i="7" s="1"/>
  <c r="L11" i="7"/>
  <c r="L10" i="7" s="1"/>
  <c r="D11" i="7"/>
  <c r="D10" i="7" s="1"/>
  <c r="B69" i="7"/>
  <c r="B68" i="7" s="1"/>
  <c r="G67" i="7"/>
  <c r="G66" i="7" s="1"/>
  <c r="B60" i="7"/>
  <c r="B59" i="7" s="1"/>
  <c r="P55" i="7"/>
  <c r="P54" i="7" s="1"/>
  <c r="C48" i="7"/>
  <c r="C47" i="7" s="1"/>
  <c r="C49" i="7" s="1"/>
  <c r="J46" i="7"/>
  <c r="J45" i="7" s="1"/>
  <c r="C39" i="7"/>
  <c r="C38" i="7" s="1"/>
  <c r="L34" i="7"/>
  <c r="L33" i="7" s="1"/>
  <c r="L35" i="7" s="1"/>
  <c r="K32" i="7"/>
  <c r="K31" i="7" s="1"/>
  <c r="B32" i="7"/>
  <c r="B31" i="7" s="1"/>
  <c r="N27" i="7"/>
  <c r="N26" i="7" s="1"/>
  <c r="F27" i="7"/>
  <c r="F26" i="7" s="1"/>
  <c r="M25" i="7"/>
  <c r="M24" i="7" s="1"/>
  <c r="E25" i="7"/>
  <c r="E24" i="7" s="1"/>
  <c r="Q20" i="7"/>
  <c r="Q19" i="7" s="1"/>
  <c r="I20" i="7"/>
  <c r="I19" i="7" s="1"/>
  <c r="P18" i="7"/>
  <c r="P17" i="7" s="1"/>
  <c r="H18" i="7"/>
  <c r="H17" i="7" s="1"/>
  <c r="L13" i="7"/>
  <c r="L12" i="7" s="1"/>
  <c r="L14" i="7" s="1"/>
  <c r="D13" i="7"/>
  <c r="D12" i="7" s="1"/>
  <c r="D14" i="7" s="1"/>
  <c r="S11" i="7"/>
  <c r="S10" i="7" s="1"/>
  <c r="K11" i="7"/>
  <c r="K10" i="7" s="1"/>
  <c r="C11" i="7"/>
  <c r="C10" i="7" s="1"/>
  <c r="J7" i="4"/>
  <c r="D41" i="5"/>
  <c r="P41" i="5"/>
  <c r="J8" i="4"/>
  <c r="K13" i="4"/>
  <c r="I32" i="5"/>
  <c r="M50" i="5"/>
  <c r="C67" i="6"/>
  <c r="S67" i="6"/>
  <c r="F41" i="5"/>
  <c r="H50" i="5"/>
  <c r="P50" i="5"/>
  <c r="E34" i="6"/>
  <c r="M34" i="6"/>
  <c r="P74" i="6"/>
  <c r="S74" i="6"/>
  <c r="B50" i="5"/>
  <c r="J50" i="5"/>
  <c r="R50" i="5"/>
  <c r="C25" i="6"/>
  <c r="K25" i="6"/>
  <c r="D43" i="6"/>
  <c r="L43" i="6"/>
  <c r="K67" i="6"/>
  <c r="E67" i="6"/>
  <c r="M67" i="6"/>
  <c r="J74" i="6"/>
  <c r="R74" i="6"/>
  <c r="N67" i="6"/>
  <c r="M81" i="6"/>
  <c r="F81" i="6"/>
  <c r="N81" i="6"/>
  <c r="P81" i="6"/>
  <c r="G81" i="6"/>
  <c r="F95" i="6"/>
  <c r="P95" i="6"/>
  <c r="H88" i="6"/>
  <c r="G95" i="6"/>
  <c r="R95" i="6"/>
  <c r="Q95" i="6"/>
  <c r="J95" i="6"/>
  <c r="K95" i="6"/>
  <c r="B95" i="6"/>
  <c r="M95" i="6"/>
  <c r="N95" i="6"/>
  <c r="U25" i="9"/>
  <c r="M25" i="9"/>
  <c r="T25" i="9"/>
  <c r="L25" i="9"/>
  <c r="D25" i="9"/>
  <c r="K25" i="9"/>
  <c r="R25" i="9"/>
  <c r="J25" i="9"/>
  <c r="Y25" i="9"/>
  <c r="Q25" i="9"/>
  <c r="Z25" i="9" s="1"/>
  <c r="I25" i="9"/>
  <c r="W25" i="9"/>
  <c r="O25" i="9"/>
  <c r="G25" i="9"/>
  <c r="P25" i="9"/>
  <c r="V25" i="9"/>
  <c r="N25" i="9"/>
  <c r="Z27" i="10"/>
  <c r="B21" i="8"/>
  <c r="D11" i="9"/>
  <c r="O24" i="9" s="1"/>
  <c r="G18" i="8"/>
  <c r="G19" i="9"/>
  <c r="P19" i="9" s="1"/>
  <c r="V19" i="9"/>
  <c r="N19" i="9"/>
  <c r="U19" i="9"/>
  <c r="M19" i="9"/>
  <c r="T19" i="9"/>
  <c r="S19" i="9"/>
  <c r="K19" i="9"/>
  <c r="R19" i="9"/>
  <c r="J19" i="9"/>
  <c r="Y19" i="9"/>
  <c r="Q19" i="9"/>
  <c r="Z19" i="9" s="1"/>
  <c r="H19" i="9"/>
  <c r="U17" i="9"/>
  <c r="U30" i="9"/>
  <c r="M17" i="9"/>
  <c r="M30" i="9"/>
  <c r="T17" i="9"/>
  <c r="T30" i="9" s="1"/>
  <c r="D17" i="9"/>
  <c r="S17" i="9"/>
  <c r="S30" i="9"/>
  <c r="K17" i="9"/>
  <c r="K30" i="9" s="1"/>
  <c r="J17" i="9"/>
  <c r="J30" i="9" s="1"/>
  <c r="Y17" i="9"/>
  <c r="Y30" i="9" s="1"/>
  <c r="Q17" i="9"/>
  <c r="Q30" i="9" s="1"/>
  <c r="X17" i="9"/>
  <c r="X30" i="9" s="1"/>
  <c r="H17" i="9"/>
  <c r="H30" i="9" s="1"/>
  <c r="W17" i="9"/>
  <c r="W30" i="9" s="1"/>
  <c r="G17" i="9"/>
  <c r="V17" i="9"/>
  <c r="V30" i="9"/>
  <c r="N17" i="9"/>
  <c r="N30" i="9" s="1"/>
  <c r="B20" i="8"/>
  <c r="D9" i="9" s="1"/>
  <c r="AA34" i="10"/>
  <c r="AC34" i="10" s="1"/>
  <c r="AA42" i="10"/>
  <c r="AC42" i="10" s="1"/>
  <c r="G22" i="8"/>
  <c r="B22" i="8"/>
  <c r="D13" i="9" s="1"/>
  <c r="G26" i="9" s="1"/>
  <c r="P26" i="9" s="1"/>
  <c r="G50" i="10"/>
  <c r="AC44" i="10"/>
  <c r="AA33" i="10"/>
  <c r="AA37" i="10"/>
  <c r="AA43" i="10"/>
  <c r="AC43" i="10"/>
  <c r="W24" i="9"/>
  <c r="Q24" i="9"/>
  <c r="Z24" i="9" s="1"/>
  <c r="V24" i="9"/>
  <c r="L24" i="9"/>
  <c r="K24" i="9"/>
  <c r="R24" i="9"/>
  <c r="J26" i="9"/>
  <c r="Y26" i="9"/>
  <c r="W26" i="9"/>
  <c r="O26" i="9"/>
  <c r="M26" i="9"/>
  <c r="L26" i="9"/>
  <c r="G30" i="9"/>
  <c r="P17" i="9"/>
  <c r="G52" i="10"/>
  <c r="W22" i="9" l="1"/>
  <c r="T22" i="9"/>
  <c r="H22" i="9"/>
  <c r="R22" i="9"/>
  <c r="I22" i="9"/>
  <c r="J22" i="9"/>
  <c r="X22" i="9"/>
  <c r="M22" i="9"/>
  <c r="L22" i="9"/>
  <c r="V22" i="9"/>
  <c r="Q22" i="9"/>
  <c r="Z22" i="9" s="1"/>
  <c r="N22" i="9"/>
  <c r="S22" i="9"/>
  <c r="K22" i="9"/>
  <c r="U22" i="9"/>
  <c r="G22" i="9"/>
  <c r="P22" i="9" s="1"/>
  <c r="AA22" i="9" s="1"/>
  <c r="AC22" i="9" s="1"/>
  <c r="Y22" i="9"/>
  <c r="O22" i="9"/>
  <c r="D22" i="9"/>
  <c r="AB22" i="9" s="1"/>
  <c r="Z17" i="9"/>
  <c r="AA17" i="9" s="1"/>
  <c r="S24" i="9"/>
  <c r="S56" i="7"/>
  <c r="AC28" i="10"/>
  <c r="K6" i="4"/>
  <c r="J6" i="4"/>
  <c r="G23" i="5"/>
  <c r="G41" i="5"/>
  <c r="L41" i="5"/>
  <c r="E88" i="6"/>
  <c r="R32" i="5"/>
  <c r="B19" i="8"/>
  <c r="D7" i="9" s="1"/>
  <c r="G19" i="8"/>
  <c r="D24" i="9"/>
  <c r="AB24" i="9" s="1"/>
  <c r="Q67" i="6"/>
  <c r="W19" i="9"/>
  <c r="L19" i="9"/>
  <c r="I19" i="9"/>
  <c r="O19" i="9"/>
  <c r="D19" i="9"/>
  <c r="AB19" i="9" s="1"/>
  <c r="X19" i="9"/>
  <c r="G24" i="9"/>
  <c r="P24" i="9" s="1"/>
  <c r="AA24" i="9" s="1"/>
  <c r="M24" i="9"/>
  <c r="J24" i="9"/>
  <c r="T24" i="9"/>
  <c r="Y24" i="9"/>
  <c r="Q25" i="6"/>
  <c r="J81" i="6"/>
  <c r="R26" i="9"/>
  <c r="U24" i="9"/>
  <c r="H24" i="9"/>
  <c r="X25" i="9"/>
  <c r="S25" i="9"/>
  <c r="H25" i="9"/>
  <c r="J17" i="4"/>
  <c r="K17" i="4"/>
  <c r="C32" i="5"/>
  <c r="S88" i="6"/>
  <c r="I95" i="6"/>
  <c r="T91" i="6" s="1"/>
  <c r="D26" i="9"/>
  <c r="I24" i="9"/>
  <c r="N24" i="9"/>
  <c r="X24" i="9"/>
  <c r="G49" i="7"/>
  <c r="H52" i="10"/>
  <c r="C74" i="6"/>
  <c r="D28" i="7"/>
  <c r="D42" i="7"/>
  <c r="B28" i="7"/>
  <c r="S28" i="7"/>
  <c r="AC36" i="10"/>
  <c r="AA45" i="10"/>
  <c r="AC45" i="10" s="1"/>
  <c r="AA35" i="10"/>
  <c r="AC35" i="10" s="1"/>
  <c r="B14" i="5"/>
  <c r="F14" i="5"/>
  <c r="K14" i="5"/>
  <c r="J32" i="5"/>
  <c r="H32" i="5"/>
  <c r="O41" i="5"/>
  <c r="J41" i="5"/>
  <c r="S41" i="5"/>
  <c r="B16" i="6"/>
  <c r="G52" i="6"/>
  <c r="C81" i="6"/>
  <c r="K81" i="6"/>
  <c r="AA41" i="10"/>
  <c r="AC41" i="10" s="1"/>
  <c r="M14" i="5"/>
  <c r="L14" i="5"/>
  <c r="S14" i="5"/>
  <c r="C52" i="6"/>
  <c r="H74" i="6"/>
  <c r="L7" i="8"/>
  <c r="AA4" i="9"/>
  <c r="AA12" i="9"/>
  <c r="AB25" i="9" s="1"/>
  <c r="C41" i="5"/>
  <c r="F50" i="5"/>
  <c r="AA10" i="10"/>
  <c r="AB33" i="10" s="1"/>
  <c r="AC33" i="10" s="1"/>
  <c r="AA13" i="10"/>
  <c r="AB36" i="10" s="1"/>
  <c r="T50" i="10"/>
  <c r="T52" i="10" s="1"/>
  <c r="K23" i="5"/>
  <c r="N41" i="5"/>
  <c r="K43" i="6"/>
  <c r="B74" i="6"/>
  <c r="AA13" i="9"/>
  <c r="AB26" i="9" s="1"/>
  <c r="Z30" i="10"/>
  <c r="AA30" i="10" s="1"/>
  <c r="AC30" i="10" s="1"/>
  <c r="Z32" i="10"/>
  <c r="AA32" i="10" s="1"/>
  <c r="AC32" i="10" s="1"/>
  <c r="Z38" i="10"/>
  <c r="Z40" i="10"/>
  <c r="AA40" i="10" s="1"/>
  <c r="AC40" i="10" s="1"/>
  <c r="M50" i="10"/>
  <c r="M52" i="10" s="1"/>
  <c r="V50" i="10"/>
  <c r="V52" i="10" s="1"/>
  <c r="O21" i="7"/>
  <c r="I63" i="7"/>
  <c r="H70" i="7"/>
  <c r="AA38" i="10"/>
  <c r="AC38" i="10" s="1"/>
  <c r="D14" i="5"/>
  <c r="C23" i="5"/>
  <c r="D32" i="5"/>
  <c r="G50" i="5"/>
  <c r="D25" i="6"/>
  <c r="I25" i="6"/>
  <c r="E52" i="6"/>
  <c r="G67" i="6"/>
  <c r="L8" i="8"/>
  <c r="N50" i="10"/>
  <c r="W50" i="10"/>
  <c r="W52" i="10" s="1"/>
  <c r="AC37" i="10"/>
  <c r="AB17" i="9"/>
  <c r="E14" i="7"/>
  <c r="AC29" i="10"/>
  <c r="M32" i="5"/>
  <c r="Q41" i="5"/>
  <c r="AA18" i="10"/>
  <c r="AB41" i="10" s="1"/>
  <c r="AA19" i="9"/>
  <c r="AC19" i="9" s="1"/>
  <c r="X18" i="9"/>
  <c r="O18" i="9"/>
  <c r="L18" i="9"/>
  <c r="H18" i="9"/>
  <c r="G18" i="9"/>
  <c r="D18" i="9"/>
  <c r="AB18" i="9" s="1"/>
  <c r="U18" i="9"/>
  <c r="R18" i="9"/>
  <c r="M18" i="9"/>
  <c r="V18" i="9"/>
  <c r="J18" i="9"/>
  <c r="T18" i="9"/>
  <c r="Y18" i="9"/>
  <c r="S18" i="9"/>
  <c r="Q18" i="9"/>
  <c r="Z18" i="9" s="1"/>
  <c r="K18" i="9"/>
  <c r="I18" i="9"/>
  <c r="W18" i="9"/>
  <c r="N18" i="9"/>
  <c r="I26" i="9"/>
  <c r="V26" i="9"/>
  <c r="S26" i="9"/>
  <c r="X26" i="9"/>
  <c r="N26" i="9"/>
  <c r="K26" i="9"/>
  <c r="E23" i="5"/>
  <c r="T26" i="9"/>
  <c r="H26" i="9"/>
  <c r="J20" i="9"/>
  <c r="G20" i="9"/>
  <c r="P20" i="9" s="1"/>
  <c r="T20" i="9"/>
  <c r="Q20" i="9"/>
  <c r="Z20" i="9" s="1"/>
  <c r="I14" i="5"/>
  <c r="L23" i="5"/>
  <c r="K15" i="4"/>
  <c r="J15" i="4"/>
  <c r="K22" i="4"/>
  <c r="J22" i="4"/>
  <c r="AA25" i="9"/>
  <c r="AC25" i="9" s="1"/>
  <c r="L20" i="9"/>
  <c r="U26" i="9"/>
  <c r="Q26" i="9"/>
  <c r="Z26" i="9" s="1"/>
  <c r="AA26" i="9" s="1"/>
  <c r="AC26" i="9" s="1"/>
  <c r="D63" i="7"/>
  <c r="S70" i="7"/>
  <c r="J24" i="4"/>
  <c r="K24" i="4"/>
  <c r="E14" i="5"/>
  <c r="I17" i="9"/>
  <c r="I30" i="9" s="1"/>
  <c r="O17" i="9"/>
  <c r="O30" i="9" s="1"/>
  <c r="L17" i="9"/>
  <c r="L30" i="9" s="1"/>
  <c r="R17" i="9"/>
  <c r="R30" i="9" s="1"/>
  <c r="R23" i="5"/>
  <c r="AC24" i="9"/>
  <c r="P14" i="5"/>
  <c r="K35" i="7"/>
  <c r="K14" i="4"/>
  <c r="P56" i="7"/>
  <c r="K56" i="7"/>
  <c r="O42" i="7"/>
  <c r="R77" i="7"/>
  <c r="I41" i="5"/>
  <c r="R41" i="5"/>
  <c r="Q50" i="5"/>
  <c r="S16" i="6"/>
  <c r="R34" i="6"/>
  <c r="N77" i="7"/>
  <c r="O52" i="6"/>
  <c r="I81" i="6"/>
  <c r="N14" i="7"/>
  <c r="E21" i="7"/>
  <c r="N49" i="7"/>
  <c r="E77" i="7"/>
  <c r="G25" i="6"/>
  <c r="R25" i="6"/>
  <c r="N43" i="6"/>
  <c r="O43" i="6"/>
  <c r="E81" i="6"/>
  <c r="O35" i="7"/>
  <c r="K49" i="7"/>
  <c r="F56" i="7"/>
  <c r="N56" i="7"/>
  <c r="H63" i="7"/>
  <c r="R42" i="7"/>
  <c r="Q63" i="7"/>
  <c r="D77" i="7"/>
  <c r="B34" i="6"/>
  <c r="C88" i="6"/>
  <c r="H14" i="7"/>
  <c r="S49" i="7"/>
  <c r="C28" i="7"/>
  <c r="M63" i="7"/>
  <c r="P63" i="7"/>
  <c r="P77" i="7"/>
  <c r="L77" i="7"/>
  <c r="D21" i="7"/>
  <c r="L49" i="7"/>
  <c r="J56" i="7"/>
  <c r="C70" i="7"/>
  <c r="P42" i="7"/>
  <c r="D56" i="7"/>
  <c r="H35" i="7"/>
  <c r="E49" i="7"/>
  <c r="O70" i="7"/>
  <c r="S14" i="7"/>
  <c r="G28" i="7"/>
  <c r="E35" i="7"/>
  <c r="R28" i="7"/>
  <c r="P21" i="7"/>
  <c r="F63" i="7"/>
  <c r="I42" i="7"/>
  <c r="O28" i="7"/>
  <c r="M21" i="7"/>
  <c r="K70" i="7"/>
  <c r="H77" i="7"/>
  <c r="I77" i="7"/>
  <c r="B77" i="7"/>
  <c r="J77" i="7"/>
  <c r="F77" i="7"/>
  <c r="G77" i="7"/>
  <c r="I56" i="7"/>
  <c r="B42" i="7"/>
  <c r="C42" i="7"/>
  <c r="P70" i="7"/>
  <c r="Q70" i="7"/>
  <c r="O56" i="7"/>
  <c r="Q56" i="7"/>
  <c r="J42" i="7"/>
  <c r="C77" i="7"/>
  <c r="K77" i="7"/>
  <c r="M56" i="7"/>
  <c r="R21" i="7"/>
  <c r="I14" i="7"/>
  <c r="D49" i="7"/>
  <c r="O63" i="7"/>
  <c r="I49" i="7"/>
  <c r="M70" i="7"/>
  <c r="S77" i="7"/>
  <c r="I35" i="7"/>
  <c r="B70" i="7"/>
  <c r="P14" i="7"/>
  <c r="K42" i="7"/>
  <c r="P35" i="7"/>
  <c r="Q28" i="7"/>
  <c r="J14" i="7"/>
  <c r="J21" i="7"/>
  <c r="O14" i="7"/>
  <c r="L21" i="7"/>
  <c r="E63" i="7"/>
  <c r="S42" i="7"/>
  <c r="H56" i="7"/>
  <c r="G63" i="7"/>
  <c r="M35" i="7"/>
  <c r="N35" i="7"/>
  <c r="E56" i="7"/>
  <c r="G56" i="7"/>
  <c r="N28" i="7"/>
  <c r="K28" i="7"/>
  <c r="F21" i="7"/>
  <c r="E28" i="7"/>
  <c r="F28" i="7"/>
  <c r="K21" i="7"/>
  <c r="C21" i="7"/>
  <c r="B14" i="7"/>
  <c r="L42" i="7"/>
  <c r="B49" i="7"/>
  <c r="B63" i="7"/>
  <c r="M14" i="7"/>
  <c r="N21" i="7"/>
  <c r="L70" i="7"/>
  <c r="C63" i="7"/>
  <c r="I70" i="7"/>
  <c r="I21" i="7"/>
  <c r="B21" i="7"/>
  <c r="I28" i="7"/>
  <c r="H21" i="7"/>
  <c r="S35" i="7"/>
  <c r="M49" i="7"/>
  <c r="D35" i="7"/>
  <c r="K63" i="7"/>
  <c r="F42" i="7"/>
  <c r="G21" i="7"/>
  <c r="N70" i="7"/>
  <c r="P49" i="7"/>
  <c r="M42" i="7"/>
  <c r="R49" i="7"/>
  <c r="Q14" i="7"/>
  <c r="G35" i="7"/>
  <c r="C14" i="7"/>
  <c r="H42" i="7"/>
  <c r="R56" i="7"/>
  <c r="J63" i="7"/>
  <c r="G42" i="7"/>
  <c r="G14" i="7"/>
  <c r="K14" i="7"/>
  <c r="F35" i="7"/>
  <c r="H28" i="7"/>
  <c r="R14" i="7"/>
  <c r="C35" i="7"/>
  <c r="R63" i="7"/>
  <c r="L63" i="7"/>
  <c r="B35" i="7"/>
  <c r="F14" i="7"/>
  <c r="P28" i="7"/>
  <c r="S63" i="7"/>
  <c r="J28" i="7"/>
  <c r="M28" i="7"/>
  <c r="D70" i="7"/>
  <c r="J35" i="7"/>
  <c r="Q21" i="7"/>
  <c r="S21" i="7"/>
  <c r="L28" i="7"/>
  <c r="O49" i="7"/>
  <c r="H49" i="7"/>
  <c r="G70" i="7"/>
  <c r="E42" i="7"/>
  <c r="J49" i="7"/>
  <c r="R35" i="7"/>
  <c r="T93" i="6" l="1"/>
  <c r="U91" i="6" s="1"/>
  <c r="T72" i="6"/>
  <c r="T70" i="6"/>
  <c r="T29" i="5"/>
  <c r="T86" i="6"/>
  <c r="T26" i="5"/>
  <c r="T63" i="6"/>
  <c r="T49" i="6"/>
  <c r="T65" i="6"/>
  <c r="T10" i="6"/>
  <c r="T44" i="5"/>
  <c r="AC17" i="9"/>
  <c r="E29" i="10"/>
  <c r="E41" i="10"/>
  <c r="N52" i="10"/>
  <c r="E40" i="10" s="1"/>
  <c r="E32" i="10"/>
  <c r="E28" i="10"/>
  <c r="E42" i="10"/>
  <c r="R20" i="9"/>
  <c r="V20" i="9"/>
  <c r="N20" i="9"/>
  <c r="M20" i="9"/>
  <c r="D20" i="9"/>
  <c r="AB20" i="9" s="1"/>
  <c r="X20" i="9"/>
  <c r="W20" i="9"/>
  <c r="Y20" i="9"/>
  <c r="K20" i="9"/>
  <c r="H20" i="9"/>
  <c r="O20" i="9"/>
  <c r="U20" i="9"/>
  <c r="S20" i="9"/>
  <c r="I20" i="9"/>
  <c r="E21" i="8"/>
  <c r="D10" i="9" s="1"/>
  <c r="G21" i="8"/>
  <c r="E20" i="8"/>
  <c r="D8" i="9" s="1"/>
  <c r="G20" i="8"/>
  <c r="T47" i="5"/>
  <c r="T19" i="6"/>
  <c r="T31" i="6"/>
  <c r="T84" i="6"/>
  <c r="T13" i="6"/>
  <c r="T79" i="6"/>
  <c r="T22" i="6"/>
  <c r="T77" i="6"/>
  <c r="T28" i="6"/>
  <c r="T8" i="5"/>
  <c r="T35" i="5"/>
  <c r="T11" i="5"/>
  <c r="T40" i="6"/>
  <c r="T38" i="5"/>
  <c r="T20" i="5"/>
  <c r="T37" i="6"/>
  <c r="T46" i="6"/>
  <c r="AA20" i="9"/>
  <c r="P18" i="9"/>
  <c r="AA18" i="9" s="1"/>
  <c r="AC18" i="9" s="1"/>
  <c r="T17" i="5"/>
  <c r="T68" i="7"/>
  <c r="T59" i="7"/>
  <c r="T12" i="7"/>
  <c r="T47" i="7"/>
  <c r="T38" i="7"/>
  <c r="T54" i="7"/>
  <c r="T75" i="7"/>
  <c r="T19" i="7"/>
  <c r="T17" i="7"/>
  <c r="T40" i="7"/>
  <c r="T61" i="7"/>
  <c r="T52" i="7"/>
  <c r="T10" i="7"/>
  <c r="T73" i="7"/>
  <c r="T66" i="7"/>
  <c r="T45" i="7"/>
  <c r="T26" i="7"/>
  <c r="T33" i="7"/>
  <c r="T31" i="7"/>
  <c r="T24" i="7"/>
  <c r="T95" i="6" l="1"/>
  <c r="U95" i="6" s="1"/>
  <c r="V94" i="6" s="1"/>
  <c r="U93" i="6"/>
  <c r="U70" i="6"/>
  <c r="U72" i="6"/>
  <c r="T74" i="6"/>
  <c r="U74" i="6" s="1"/>
  <c r="V73" i="6" s="1"/>
  <c r="U65" i="6"/>
  <c r="U29" i="5"/>
  <c r="T88" i="6"/>
  <c r="U88" i="6" s="1"/>
  <c r="V85" i="6" s="1"/>
  <c r="U10" i="6"/>
  <c r="U63" i="6"/>
  <c r="T32" i="5"/>
  <c r="U32" i="5" s="1"/>
  <c r="V31" i="5" s="1"/>
  <c r="U26" i="5"/>
  <c r="T67" i="6"/>
  <c r="U67" i="6" s="1"/>
  <c r="V66" i="6" s="1"/>
  <c r="U46" i="6"/>
  <c r="T50" i="5"/>
  <c r="U50" i="5" s="1"/>
  <c r="V49" i="5" s="1"/>
  <c r="H32" i="9"/>
  <c r="W32" i="9"/>
  <c r="F40" i="10"/>
  <c r="AC20" i="9"/>
  <c r="I21" i="9"/>
  <c r="I32" i="9" s="1"/>
  <c r="N21" i="9"/>
  <c r="J21" i="9"/>
  <c r="J32" i="9" s="1"/>
  <c r="M21" i="9"/>
  <c r="M32" i="9" s="1"/>
  <c r="V21" i="9"/>
  <c r="W21" i="9"/>
  <c r="G21" i="9"/>
  <c r="L21" i="9"/>
  <c r="K21" i="9"/>
  <c r="K32" i="9" s="1"/>
  <c r="D21" i="9"/>
  <c r="AB21" i="9" s="1"/>
  <c r="Q21" i="9"/>
  <c r="O21" i="9"/>
  <c r="O32" i="9" s="1"/>
  <c r="T21" i="9"/>
  <c r="R21" i="9"/>
  <c r="R32" i="9" s="1"/>
  <c r="Y21" i="9"/>
  <c r="S21" i="9"/>
  <c r="S32" i="9" s="1"/>
  <c r="X21" i="9"/>
  <c r="X32" i="9" s="1"/>
  <c r="H21" i="9"/>
  <c r="U21" i="9"/>
  <c r="U32" i="9" s="1"/>
  <c r="E46" i="10"/>
  <c r="F46" i="10" s="1"/>
  <c r="R23" i="9"/>
  <c r="U23" i="9"/>
  <c r="M23" i="9"/>
  <c r="W23" i="9"/>
  <c r="S23" i="9"/>
  <c r="J23" i="9"/>
  <c r="K23" i="9"/>
  <c r="T23" i="9"/>
  <c r="L23" i="9"/>
  <c r="I23" i="9"/>
  <c r="D23" i="9"/>
  <c r="AB23" i="9" s="1"/>
  <c r="X23" i="9"/>
  <c r="G23" i="9"/>
  <c r="P23" i="9" s="1"/>
  <c r="H23" i="9"/>
  <c r="O23" i="9"/>
  <c r="N23" i="9"/>
  <c r="N32" i="9" s="1"/>
  <c r="Y23" i="9"/>
  <c r="Q23" i="9"/>
  <c r="Z23" i="9" s="1"/>
  <c r="V23" i="9"/>
  <c r="E39" i="10"/>
  <c r="F39" i="10" s="1"/>
  <c r="E33" i="10"/>
  <c r="F33" i="10" s="1"/>
  <c r="E44" i="10"/>
  <c r="E31" i="10"/>
  <c r="E43" i="10"/>
  <c r="F43" i="10" s="1"/>
  <c r="E34" i="10"/>
  <c r="F34" i="10" s="1"/>
  <c r="E45" i="10"/>
  <c r="E38" i="10"/>
  <c r="E36" i="10"/>
  <c r="F36" i="10" s="1"/>
  <c r="E35" i="10"/>
  <c r="E37" i="10"/>
  <c r="F32" i="10"/>
  <c r="E30" i="10"/>
  <c r="F30" i="10" s="1"/>
  <c r="E27" i="10"/>
  <c r="F27" i="10" s="1"/>
  <c r="F28" i="10"/>
  <c r="F55" i="10"/>
  <c r="E55" i="10" s="1"/>
  <c r="F42" i="10" s="1"/>
  <c r="U86" i="6"/>
  <c r="U22" i="6"/>
  <c r="U44" i="5"/>
  <c r="U77" i="6"/>
  <c r="U47" i="5"/>
  <c r="T16" i="6"/>
  <c r="U16" i="6" s="1"/>
  <c r="V11" i="6" s="1"/>
  <c r="U13" i="6"/>
  <c r="T34" i="6"/>
  <c r="U34" i="6" s="1"/>
  <c r="V32" i="6" s="1"/>
  <c r="U84" i="6"/>
  <c r="T23" i="5"/>
  <c r="U23" i="5" s="1"/>
  <c r="V21" i="5" s="1"/>
  <c r="U19" i="6"/>
  <c r="T25" i="6"/>
  <c r="U25" i="6" s="1"/>
  <c r="V24" i="6" s="1"/>
  <c r="T43" i="6"/>
  <c r="U43" i="6" s="1"/>
  <c r="V39" i="6" s="1"/>
  <c r="U35" i="5"/>
  <c r="U79" i="6"/>
  <c r="U17" i="5"/>
  <c r="U28" i="6"/>
  <c r="T81" i="6"/>
  <c r="U81" i="6" s="1"/>
  <c r="V80" i="6" s="1"/>
  <c r="U31" i="6"/>
  <c r="U20" i="5"/>
  <c r="U49" i="6"/>
  <c r="T41" i="5"/>
  <c r="U41" i="5" s="1"/>
  <c r="V39" i="5" s="1"/>
  <c r="U38" i="5"/>
  <c r="U37" i="6"/>
  <c r="T14" i="5"/>
  <c r="U14" i="5" s="1"/>
  <c r="U11" i="5"/>
  <c r="U8" i="5"/>
  <c r="T52" i="6"/>
  <c r="U52" i="6" s="1"/>
  <c r="V50" i="6" s="1"/>
  <c r="U40" i="6"/>
  <c r="U66" i="7"/>
  <c r="U59" i="7"/>
  <c r="U54" i="7"/>
  <c r="T14" i="7"/>
  <c r="U14" i="7" s="1"/>
  <c r="V13" i="7" s="1"/>
  <c r="T56" i="7"/>
  <c r="U56" i="7" s="1"/>
  <c r="V53" i="7" s="1"/>
  <c r="T63" i="7"/>
  <c r="U63" i="7" s="1"/>
  <c r="V62" i="7" s="1"/>
  <c r="T21" i="7"/>
  <c r="U21" i="7" s="1"/>
  <c r="V20" i="7" s="1"/>
  <c r="U19" i="7"/>
  <c r="U17" i="7"/>
  <c r="U38" i="7"/>
  <c r="T28" i="7"/>
  <c r="U28" i="7" s="1"/>
  <c r="V25" i="7" s="1"/>
  <c r="U52" i="7"/>
  <c r="U10" i="7"/>
  <c r="T42" i="7"/>
  <c r="U42" i="7" s="1"/>
  <c r="V41" i="7" s="1"/>
  <c r="U12" i="7"/>
  <c r="U40" i="7"/>
  <c r="U47" i="7"/>
  <c r="U73" i="7"/>
  <c r="U31" i="7"/>
  <c r="U75" i="7"/>
  <c r="T77" i="7"/>
  <c r="U77" i="7" s="1"/>
  <c r="V74" i="7" s="1"/>
  <c r="T35" i="7"/>
  <c r="U35" i="7" s="1"/>
  <c r="V32" i="7" s="1"/>
  <c r="U33" i="7"/>
  <c r="U61" i="7"/>
  <c r="U26" i="7"/>
  <c r="U45" i="7"/>
  <c r="T70" i="7"/>
  <c r="U70" i="7" s="1"/>
  <c r="V67" i="7" s="1"/>
  <c r="U68" i="7"/>
  <c r="T49" i="7"/>
  <c r="U49" i="7" s="1"/>
  <c r="V46" i="7" s="1"/>
  <c r="U24" i="7"/>
  <c r="V92" i="6" l="1"/>
  <c r="V87" i="6"/>
  <c r="V71" i="6"/>
  <c r="V27" i="5"/>
  <c r="V30" i="5"/>
  <c r="V28" i="5"/>
  <c r="V46" i="5"/>
  <c r="V64" i="6"/>
  <c r="V48" i="5"/>
  <c r="V45" i="5"/>
  <c r="F41" i="10"/>
  <c r="F38" i="10"/>
  <c r="V32" i="9"/>
  <c r="Y32" i="9"/>
  <c r="P21" i="9"/>
  <c r="G32" i="9"/>
  <c r="F29" i="10"/>
  <c r="L32" i="9"/>
  <c r="F45" i="10"/>
  <c r="AA23" i="9"/>
  <c r="AC23" i="9" s="1"/>
  <c r="T32" i="9"/>
  <c r="F37" i="10"/>
  <c r="F31" i="10"/>
  <c r="Z21" i="9"/>
  <c r="AA21" i="9" s="1"/>
  <c r="Q32" i="9"/>
  <c r="F35" i="10"/>
  <c r="F44" i="10"/>
  <c r="AC21" i="9"/>
  <c r="V12" i="6"/>
  <c r="V14" i="6"/>
  <c r="V15" i="6"/>
  <c r="N5" i="6"/>
  <c r="V29" i="6"/>
  <c r="V19" i="5"/>
  <c r="N4" i="6"/>
  <c r="D34" i="4" s="1"/>
  <c r="V22" i="5"/>
  <c r="V78" i="6"/>
  <c r="E4" i="6"/>
  <c r="C19" i="4" s="1"/>
  <c r="V30" i="6"/>
  <c r="V33" i="6"/>
  <c r="V18" i="5"/>
  <c r="V38" i="6"/>
  <c r="E5" i="6"/>
  <c r="V21" i="6"/>
  <c r="V20" i="6"/>
  <c r="V23" i="6"/>
  <c r="V41" i="6"/>
  <c r="V42" i="6"/>
  <c r="C5" i="6"/>
  <c r="V40" i="5"/>
  <c r="V37" i="5"/>
  <c r="V36" i="5"/>
  <c r="V48" i="6"/>
  <c r="P4" i="6"/>
  <c r="E34" i="4" s="1"/>
  <c r="P5" i="6"/>
  <c r="J4" i="5"/>
  <c r="C12" i="4" s="1"/>
  <c r="H4" i="5"/>
  <c r="B12" i="4" s="1"/>
  <c r="V47" i="6"/>
  <c r="C4" i="6"/>
  <c r="B19" i="4" s="1"/>
  <c r="V51" i="6"/>
  <c r="V60" i="7"/>
  <c r="V34" i="7"/>
  <c r="V11" i="7"/>
  <c r="V55" i="7"/>
  <c r="V18" i="7"/>
  <c r="V27" i="7"/>
  <c r="V69" i="7"/>
  <c r="V39" i="7"/>
  <c r="V76" i="7"/>
  <c r="H6" i="7"/>
  <c r="J6" i="7"/>
  <c r="V48" i="7"/>
  <c r="V10" i="5"/>
  <c r="V12" i="5"/>
  <c r="V9" i="5"/>
  <c r="V13" i="5"/>
  <c r="E19" i="9" l="1"/>
  <c r="E24" i="9"/>
  <c r="E26" i="9"/>
  <c r="E25" i="9"/>
  <c r="E18" i="9"/>
  <c r="E22" i="9"/>
  <c r="E17" i="9"/>
  <c r="E20" i="9"/>
  <c r="E21" i="9"/>
  <c r="E23" i="9"/>
  <c r="C5" i="4"/>
  <c r="A5" i="4"/>
  <c r="F24" i="9" l="1"/>
  <c r="F18" i="9"/>
  <c r="F36" i="9"/>
  <c r="E36" i="9" s="1"/>
  <c r="F17" i="9" s="1"/>
  <c r="F21" i="9"/>
  <c r="F23" i="9" l="1"/>
  <c r="F19" i="9"/>
  <c r="F20" i="9"/>
  <c r="F26" i="9"/>
  <c r="F22" i="9"/>
  <c r="F25" i="9"/>
</calcChain>
</file>

<file path=xl/sharedStrings.xml><?xml version="1.0" encoding="utf-8"?>
<sst xmlns="http://schemas.openxmlformats.org/spreadsheetml/2006/main" count="989" uniqueCount="183">
  <si>
    <t>ZALA Springs</t>
  </si>
  <si>
    <t>(G)Old boys</t>
  </si>
  <si>
    <t>Luknja</t>
  </si>
  <si>
    <t>Skini</t>
  </si>
  <si>
    <t>F9</t>
  </si>
  <si>
    <t>B9</t>
  </si>
  <si>
    <t>Total</t>
  </si>
  <si>
    <t>Rezultat brutto</t>
  </si>
  <si>
    <t>Par</t>
  </si>
  <si>
    <t>Rezultati brutto</t>
  </si>
  <si>
    <t>Match Group</t>
  </si>
  <si>
    <t>Igralec</t>
  </si>
  <si>
    <t>HDCP</t>
  </si>
  <si>
    <t>Birdie</t>
  </si>
  <si>
    <t>Sandy</t>
  </si>
  <si>
    <t>Player</t>
  </si>
  <si>
    <t>Jože</t>
  </si>
  <si>
    <t>Viki</t>
  </si>
  <si>
    <t>Boris</t>
  </si>
  <si>
    <t>Jože Oven</t>
  </si>
  <si>
    <t>Dadi</t>
  </si>
  <si>
    <t>Aco</t>
  </si>
  <si>
    <t>Jure</t>
  </si>
  <si>
    <t>Ludvik</t>
  </si>
  <si>
    <t>Stane</t>
  </si>
  <si>
    <t>Tomaž</t>
  </si>
  <si>
    <t>Matjaž</t>
  </si>
  <si>
    <t>Rezultat netto</t>
  </si>
  <si>
    <t>MG</t>
  </si>
  <si>
    <t>Skini/€</t>
  </si>
  <si>
    <t>Test</t>
  </si>
  <si>
    <t>Diff</t>
  </si>
  <si>
    <t>Najnižji rezultat</t>
  </si>
  <si>
    <t>Najnižji netto</t>
  </si>
  <si>
    <t># netto skin</t>
  </si>
  <si>
    <t>Skins calcs</t>
  </si>
  <si>
    <t>Current Score</t>
  </si>
  <si>
    <t>Gross Scores</t>
  </si>
  <si>
    <t>Net Scores</t>
  </si>
  <si>
    <t>Cash Won</t>
  </si>
  <si>
    <t>USA</t>
  </si>
  <si>
    <t>Europe</t>
  </si>
  <si>
    <t>Sundance</t>
  </si>
  <si>
    <t>Torch</t>
  </si>
  <si>
    <t>Kalkulacija skini</t>
  </si>
  <si>
    <t>4-Ball</t>
  </si>
  <si>
    <t>Single</t>
  </si>
  <si>
    <t>Average</t>
  </si>
  <si>
    <t>Total Gross</t>
  </si>
  <si>
    <t>Total Net</t>
  </si>
  <si>
    <t>Skins</t>
  </si>
  <si>
    <t>Match Wins</t>
  </si>
  <si>
    <t>Greenies</t>
  </si>
  <si>
    <t xml:space="preserve">Total </t>
  </si>
  <si>
    <t>Ron</t>
  </si>
  <si>
    <t>Matt</t>
  </si>
  <si>
    <t>Last Game</t>
  </si>
  <si>
    <t>Pete</t>
  </si>
  <si>
    <t>Louie</t>
  </si>
  <si>
    <t>Day 1 - 4 Ball</t>
  </si>
  <si>
    <t>JP</t>
  </si>
  <si>
    <t>Pat</t>
  </si>
  <si>
    <t>Eric</t>
  </si>
  <si>
    <t>Ed</t>
  </si>
  <si>
    <t>Phil</t>
  </si>
  <si>
    <t>Current Game</t>
  </si>
  <si>
    <t>Jason</t>
  </si>
  <si>
    <t>Dan</t>
  </si>
  <si>
    <t>Day 2 - 4 Ball</t>
  </si>
  <si>
    <t>Skylar</t>
  </si>
  <si>
    <t>Big Lou</t>
  </si>
  <si>
    <t>Rich</t>
  </si>
  <si>
    <t>Dave</t>
  </si>
  <si>
    <t>Steve W.</t>
  </si>
  <si>
    <t>Eddie</t>
  </si>
  <si>
    <t>Mike</t>
  </si>
  <si>
    <t xml:space="preserve">Greenie </t>
  </si>
  <si>
    <t>Sundance 4-Ball</t>
  </si>
  <si>
    <t>Tommy</t>
  </si>
  <si>
    <t>Hole</t>
  </si>
  <si>
    <t>Kevin</t>
  </si>
  <si>
    <t xml:space="preserve">4-ball Greenie </t>
  </si>
  <si>
    <t>Torch 4-Ball</t>
  </si>
  <si>
    <t>2 Man Scramble</t>
  </si>
  <si>
    <t>Singles</t>
  </si>
  <si>
    <t>Scramble</t>
  </si>
  <si>
    <t xml:space="preserve">Scramble Greenie </t>
  </si>
  <si>
    <t>TOTAL</t>
  </si>
  <si>
    <t>Player 1</t>
  </si>
  <si>
    <t>Player 1 HC</t>
  </si>
  <si>
    <t>Player 2</t>
  </si>
  <si>
    <t>Player 2 HC</t>
  </si>
  <si>
    <t>Team HC</t>
  </si>
  <si>
    <t>TWO MAN SCRAMBLE</t>
  </si>
  <si>
    <t>Steve W. &amp; Mike</t>
  </si>
  <si>
    <t>Pat &amp; Eric</t>
  </si>
  <si>
    <t>Total Strokes Team USA is getting (if negative, they are giving that many strokes to Europe)</t>
  </si>
  <si>
    <t>Team USA</t>
  </si>
  <si>
    <t>HC</t>
  </si>
  <si>
    <t>VS</t>
  </si>
  <si>
    <t>Team Europe</t>
  </si>
  <si>
    <t>Matt &amp; Tommy</t>
  </si>
  <si>
    <t>Ron &amp; Pete</t>
  </si>
  <si>
    <t>JP &amp; Ed</t>
  </si>
  <si>
    <t>Eddie &amp; Dave</t>
  </si>
  <si>
    <t>Rich &amp; Skylar</t>
  </si>
  <si>
    <t>Dan &amp; Jason</t>
  </si>
  <si>
    <t>Sundance - 2 Man Scramble</t>
  </si>
  <si>
    <t>Gross Score (input scores)</t>
  </si>
  <si>
    <t>Team</t>
  </si>
  <si>
    <t>MG 1</t>
  </si>
  <si>
    <t>Dave &amp; Louie</t>
  </si>
  <si>
    <t>Big Lou &amp; Louie</t>
  </si>
  <si>
    <t>Mike &amp; Steve W.</t>
  </si>
  <si>
    <t>MG 2</t>
  </si>
  <si>
    <t>Pete &amp; Big Lou</t>
  </si>
  <si>
    <t>Ed &amp; Kevin</t>
  </si>
  <si>
    <t>MG 3</t>
  </si>
  <si>
    <t>Eric &amp; Rich</t>
  </si>
  <si>
    <t>Tommy &amp; Matt</t>
  </si>
  <si>
    <t>MG 4</t>
  </si>
  <si>
    <t>Skylar &amp; Eddie</t>
  </si>
  <si>
    <t>Jason &amp; Phil</t>
  </si>
  <si>
    <t>MG 5</t>
  </si>
  <si>
    <t>Ron &amp; Pat</t>
  </si>
  <si>
    <t>JP &amp; Dan</t>
  </si>
  <si>
    <t>Net Score (Calculated)</t>
  </si>
  <si>
    <t>Group Options</t>
  </si>
  <si>
    <t>Lowest Score</t>
  </si>
  <si>
    <t xml:space="preserve">Lowest Net </t>
  </si>
  <si>
    <t># of Lowest</t>
  </si>
  <si>
    <t>Hole 1</t>
  </si>
  <si>
    <t>Hole 2</t>
  </si>
  <si>
    <t>Hole 3</t>
  </si>
  <si>
    <t>Hole 4</t>
  </si>
  <si>
    <t>Hole 5</t>
  </si>
  <si>
    <t>Hole 6</t>
  </si>
  <si>
    <t>Hole 7</t>
  </si>
  <si>
    <t>Hole 8</t>
  </si>
  <si>
    <t>Hole 9</t>
  </si>
  <si>
    <t>Hole 10</t>
  </si>
  <si>
    <t>Hole 11</t>
  </si>
  <si>
    <t>Hole 12</t>
  </si>
  <si>
    <t>Hole 13</t>
  </si>
  <si>
    <t>Hole 14</t>
  </si>
  <si>
    <t>Hole 15</t>
  </si>
  <si>
    <t>Hole 16</t>
  </si>
  <si>
    <t>Hole 17</t>
  </si>
  <si>
    <t>Hole 18</t>
  </si>
  <si>
    <t>Yards</t>
  </si>
  <si>
    <t xml:space="preserve">Handicap? </t>
  </si>
  <si>
    <t>Friday</t>
  </si>
  <si>
    <t>Foresomes</t>
  </si>
  <si>
    <t>5 Matches</t>
  </si>
  <si>
    <t>Saturday AM</t>
  </si>
  <si>
    <t>PM</t>
  </si>
  <si>
    <t>2 man scramble 18 holes</t>
  </si>
  <si>
    <t>Sunday</t>
  </si>
  <si>
    <t>Singles match play</t>
  </si>
  <si>
    <t>25 total points available</t>
  </si>
  <si>
    <t>#REF!</t>
  </si>
  <si>
    <t>Slavc</t>
  </si>
  <si>
    <t>Vilko</t>
  </si>
  <si>
    <t>Jože S.</t>
  </si>
  <si>
    <t>Edi</t>
  </si>
  <si>
    <t>Dejan</t>
  </si>
  <si>
    <t>Tone</t>
  </si>
  <si>
    <t>Bojan Hribar</t>
  </si>
  <si>
    <t>Darko</t>
  </si>
  <si>
    <t>Vinko</t>
  </si>
  <si>
    <t>skini 24/2</t>
  </si>
  <si>
    <t>-</t>
  </si>
  <si>
    <t>SKUPAJ</t>
  </si>
  <si>
    <t>Jože O.</t>
  </si>
  <si>
    <t>Bojan H.</t>
  </si>
  <si>
    <t>Valter</t>
  </si>
  <si>
    <t>Brane G.</t>
  </si>
  <si>
    <t>skini 14/4</t>
  </si>
  <si>
    <t>skini 21/4</t>
  </si>
  <si>
    <t>Rodi</t>
  </si>
  <si>
    <t>Brane</t>
  </si>
  <si>
    <t>Hans</t>
  </si>
  <si>
    <t>skini 23/04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</si>
</sst>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&quot;$&quot;#,##0_);[Red]\(&quot;$&quot;#,##0\)"/>
    <numFmt numFmtId="165" formatCode="0;[Red]0"/>
    <numFmt numFmtId="166" formatCode="&quot;$&quot;#,##0.00_);[Red]\(&quot;$&quot;#,##0.00\)"/>
    <numFmt numFmtId="167" formatCode="&quot;$&quot;#,##0"/>
    <numFmt numFmtId="168" formatCode="&quot;$&quot;#,##0.00"/>
  </numFmts>
  <fonts count="55" x14ac:knownFonts="1">
    <font>
      <sz val="11"/>
      <color rgb="FF000000"/>
      <name val="Calibri"/>
    </font>
    <font>
      <b/>
      <sz val="9"/>
      <color rgb="FF333333"/>
      <name val="Verdana"/>
      <family val="2"/>
      <charset val="238"/>
    </font>
    <font>
      <b/>
      <sz val="14"/>
      <color rgb="FF000000"/>
      <name val="Calibri"/>
      <family val="2"/>
      <charset val="238"/>
    </font>
    <font>
      <b/>
      <sz val="11"/>
      <color theme="1"/>
      <name val="Calibri"/>
      <family val="2"/>
      <charset val="238"/>
    </font>
    <font>
      <b/>
      <sz val="11"/>
      <color rgb="FF000000"/>
      <name val="Calibri"/>
      <family val="2"/>
      <charset val="238"/>
    </font>
    <font>
      <sz val="11"/>
      <color theme="1"/>
      <name val="Calibri"/>
      <family val="2"/>
      <charset val="238"/>
    </font>
    <font>
      <sz val="11"/>
      <name val="Calibri"/>
      <family val="2"/>
      <charset val="238"/>
    </font>
    <font>
      <b/>
      <sz val="11"/>
      <color rgb="FFCC0000"/>
      <name val="Calibri"/>
      <family val="2"/>
      <charset val="238"/>
    </font>
    <font>
      <b/>
      <sz val="11"/>
      <color rgb="FF1155CC"/>
      <name val="Calibri"/>
      <family val="2"/>
      <charset val="238"/>
    </font>
    <font>
      <b/>
      <sz val="18"/>
      <color theme="1"/>
      <name val="Cambria"/>
      <family val="1"/>
      <charset val="238"/>
    </font>
    <font>
      <b/>
      <sz val="14"/>
      <color rgb="FFFFFFFF"/>
      <name val="Calibri"/>
      <family val="2"/>
      <charset val="238"/>
    </font>
    <font>
      <b/>
      <sz val="14"/>
      <color theme="1"/>
      <name val="Calibri"/>
      <family val="2"/>
      <charset val="238"/>
    </font>
    <font>
      <b/>
      <sz val="18"/>
      <color rgb="FF000000"/>
      <name val="Calibri"/>
      <family val="2"/>
      <charset val="238"/>
    </font>
    <font>
      <b/>
      <sz val="18"/>
      <color rgb="FFFFFFFF"/>
      <name val="Calibri"/>
      <family val="2"/>
      <charset val="238"/>
    </font>
    <font>
      <b/>
      <sz val="18"/>
      <color rgb="FFFFFF00"/>
      <name val="Calibri"/>
      <family val="2"/>
      <charset val="238"/>
    </font>
    <font>
      <sz val="12"/>
      <color rgb="FF000000"/>
      <name val="Calibri"/>
      <family val="2"/>
      <charset val="238"/>
    </font>
    <font>
      <b/>
      <sz val="24"/>
      <color rgb="FFFFFFFF"/>
      <name val="Calibri"/>
      <family val="2"/>
      <charset val="238"/>
    </font>
    <font>
      <b/>
      <sz val="24"/>
      <color rgb="FFFFFF00"/>
      <name val="Calibri"/>
      <family val="2"/>
      <charset val="238"/>
    </font>
    <font>
      <sz val="11"/>
      <color rgb="FFFFFFFF"/>
      <name val="Calibri"/>
      <family val="2"/>
      <charset val="238"/>
    </font>
    <font>
      <b/>
      <sz val="12"/>
      <color theme="1"/>
      <name val="Calibri"/>
      <family val="2"/>
      <charset val="238"/>
    </font>
    <font>
      <b/>
      <sz val="12"/>
      <color theme="1"/>
      <name val="Cambria"/>
      <family val="1"/>
      <charset val="238"/>
    </font>
    <font>
      <b/>
      <sz val="14"/>
      <color rgb="FFFFFF00"/>
      <name val="Calibri"/>
      <family val="2"/>
      <charset val="238"/>
    </font>
    <font>
      <b/>
      <sz val="11"/>
      <color rgb="FFFFFFFF"/>
      <name val="Calibri"/>
      <family val="2"/>
      <charset val="238"/>
    </font>
    <font>
      <b/>
      <sz val="11"/>
      <color rgb="FFFFFF00"/>
      <name val="Calibri"/>
      <family val="2"/>
      <charset val="238"/>
    </font>
    <font>
      <sz val="36"/>
      <color theme="1"/>
      <name val="Calibri"/>
      <family val="2"/>
      <charset val="238"/>
    </font>
    <font>
      <sz val="18"/>
      <color rgb="FF000000"/>
      <name val="Calibri"/>
      <family val="2"/>
      <charset val="238"/>
    </font>
    <font>
      <b/>
      <sz val="18"/>
      <color rgb="FFFFFFFF"/>
      <name val="Cambria"/>
      <family val="1"/>
      <charset val="238"/>
    </font>
    <font>
      <b/>
      <sz val="18"/>
      <color rgb="FFFFFF00"/>
      <name val="Cambria"/>
      <family val="1"/>
      <charset val="238"/>
    </font>
    <font>
      <sz val="18"/>
      <color rgb="FFFFFFFF"/>
      <name val="Cambria"/>
      <family val="1"/>
      <charset val="238"/>
    </font>
    <font>
      <sz val="24"/>
      <color rgb="FF000000"/>
      <name val="Calibri"/>
      <family val="2"/>
      <charset val="238"/>
    </font>
    <font>
      <sz val="18"/>
      <color rgb="FFFFFF00"/>
      <name val="Cambria"/>
      <family val="1"/>
      <charset val="238"/>
    </font>
    <font>
      <sz val="18"/>
      <color theme="1"/>
      <name val="Calibri"/>
      <family val="2"/>
      <charset val="238"/>
    </font>
    <font>
      <b/>
      <sz val="36"/>
      <color theme="1"/>
      <name val="Calibri"/>
      <family val="2"/>
      <charset val="238"/>
    </font>
    <font>
      <b/>
      <sz val="11"/>
      <color rgb="FF0000FF"/>
      <name val="Calibri"/>
      <family val="2"/>
      <charset val="238"/>
    </font>
    <font>
      <sz val="11"/>
      <color rgb="FFFFFF00"/>
      <name val="Calibri"/>
      <family val="2"/>
      <charset val="238"/>
    </font>
    <font>
      <b/>
      <sz val="12"/>
      <color rgb="FF000000"/>
      <name val="Calibri"/>
      <family val="2"/>
      <charset val="238"/>
    </font>
    <font>
      <sz val="11"/>
      <color rgb="FFFF0000"/>
      <name val="Calibri"/>
      <family val="2"/>
      <charset val="238"/>
    </font>
    <font>
      <sz val="11"/>
      <color rgb="FF0000FF"/>
      <name val="Calibri"/>
      <family val="2"/>
      <charset val="238"/>
    </font>
    <font>
      <sz val="11"/>
      <color theme="1"/>
      <name val="Arial"/>
      <family val="2"/>
      <charset val="238"/>
    </font>
    <font>
      <b/>
      <sz val="11"/>
      <color rgb="FFFF0000"/>
      <name val="Arial"/>
      <family val="2"/>
      <charset val="238"/>
    </font>
    <font>
      <b/>
      <sz val="11"/>
      <color rgb="FFFF9900"/>
      <name val="Arial"/>
      <family val="2"/>
      <charset val="238"/>
    </font>
    <font>
      <b/>
      <sz val="11"/>
      <color theme="1"/>
      <name val="Arial"/>
      <family val="2"/>
      <charset val="238"/>
    </font>
    <font>
      <sz val="11"/>
      <color rgb="FF000000"/>
      <name val="Calibri"/>
      <family val="2"/>
      <charset val="238"/>
    </font>
    <font>
      <b/>
      <sz val="11"/>
      <color rgb="FFFF0000"/>
      <name val="Calibri"/>
      <family val="2"/>
      <charset val="238"/>
    </font>
    <font>
      <sz val="11"/>
      <color rgb="FF0070C0"/>
      <name val="Calibri"/>
      <family val="2"/>
      <charset val="238"/>
    </font>
    <font>
      <b/>
      <sz val="16"/>
      <color rgb="FF0070C0"/>
      <name val="Calibri"/>
      <family val="2"/>
      <charset val="238"/>
    </font>
    <font>
      <b/>
      <sz val="16"/>
      <color rgb="FFFF0000"/>
      <name val="Calibri"/>
      <family val="2"/>
      <charset val="238"/>
    </font>
    <font>
      <b/>
      <sz val="11"/>
      <color rgb="FF0070C0"/>
      <name val="Calibri"/>
      <family val="2"/>
      <charset val="238"/>
    </font>
    <font>
      <sz val="16"/>
      <color rgb="FF000000"/>
      <name val="Calibri"/>
      <family val="2"/>
      <charset val="238"/>
    </font>
    <font>
      <sz val="14"/>
      <color rgb="FF000000"/>
      <name val="Calibri"/>
      <family val="2"/>
      <charset val="238"/>
    </font>
    <font>
      <sz val="11"/>
      <color theme="4"/>
      <name val="Calibri"/>
      <family val="2"/>
      <charset val="238"/>
    </font>
    <font>
      <b/>
      <sz val="13"/>
      <color rgb="FF000000"/>
      <name val="Calibri"/>
      <family val="2"/>
      <charset val="238"/>
    </font>
    <font>
      <b/>
      <i/>
      <sz val="11"/>
      <color rgb="FF000000"/>
      <name val="Calibri"/>
      <family val="2"/>
      <charset val="238"/>
    </font>
    <font>
      <sz val="8"/>
      <name val="Calibri"/>
      <family val="2"/>
      <charset val="238"/>
    </font>
    <font>
      <sz val="16"/>
      <color rgb="FF0070C0"/>
      <name val="Calibri"/>
      <family val="2"/>
      <charset val="238"/>
    </font>
  </fonts>
  <fills count="3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A2C4C9"/>
        <bgColor rgb="FFA2C4C9"/>
      </patternFill>
    </fill>
    <fill>
      <patternFill patternType="solid">
        <fgColor rgb="FFFFE599"/>
        <bgColor rgb="FFFFE599"/>
      </patternFill>
    </fill>
    <fill>
      <patternFill patternType="solid">
        <fgColor rgb="FFF6B26B"/>
        <bgColor rgb="FFF6B26B"/>
      </patternFill>
    </fill>
    <fill>
      <patternFill patternType="solid">
        <fgColor rgb="FF000000"/>
        <bgColor rgb="FF000000"/>
      </patternFill>
    </fill>
    <fill>
      <patternFill patternType="solid">
        <fgColor rgb="FF6FA8DC"/>
        <bgColor rgb="FF6FA8DC"/>
      </patternFill>
    </fill>
    <fill>
      <patternFill patternType="solid">
        <fgColor rgb="FF6AA84F"/>
        <bgColor rgb="FF6AA84F"/>
      </patternFill>
    </fill>
    <fill>
      <patternFill patternType="solid">
        <fgColor rgb="FFA5A5A5"/>
        <bgColor rgb="FFA5A5A5"/>
      </patternFill>
    </fill>
    <fill>
      <patternFill patternType="solid">
        <fgColor rgb="FFFBE4D5"/>
        <bgColor rgb="FFFBE4D5"/>
      </patternFill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CCCCCC"/>
        <bgColor rgb="FFCCCCCC"/>
      </patternFill>
    </fill>
    <fill>
      <patternFill patternType="solid">
        <fgColor rgb="FFFF0000"/>
        <bgColor rgb="FFFF0000"/>
      </patternFill>
    </fill>
    <fill>
      <patternFill patternType="solid">
        <fgColor rgb="FFC9DAF8"/>
        <bgColor rgb="FFC9DAF8"/>
      </patternFill>
    </fill>
    <fill>
      <patternFill patternType="solid">
        <fgColor rgb="FFD9D2E9"/>
        <bgColor rgb="FFD9D2E9"/>
      </patternFill>
    </fill>
    <fill>
      <patternFill patternType="solid">
        <fgColor rgb="FF00FF00"/>
        <bgColor rgb="FF00FF00"/>
      </patternFill>
    </fill>
    <fill>
      <patternFill patternType="solid">
        <fgColor rgb="FF274E13"/>
        <bgColor rgb="FF274E13"/>
      </patternFill>
    </fill>
    <fill>
      <patternFill patternType="solid">
        <fgColor rgb="FFFFFF00"/>
        <bgColor rgb="FFFFFF00"/>
      </patternFill>
    </fill>
    <fill>
      <patternFill patternType="solid">
        <fgColor rgb="FF0000FF"/>
        <bgColor rgb="FF0000FF"/>
      </patternFill>
    </fill>
    <fill>
      <patternFill patternType="solid">
        <fgColor rgb="FFEA9999"/>
        <bgColor rgb="FFEA9999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38761D"/>
        <bgColor rgb="FF38761D"/>
      </patternFill>
    </fill>
    <fill>
      <patternFill patternType="solid">
        <fgColor rgb="FF93C47D"/>
        <bgColor rgb="FF93C47D"/>
      </patternFill>
    </fill>
    <fill>
      <patternFill patternType="solid">
        <fgColor rgb="FFF4CCCC"/>
        <bgColor rgb="FFF4CCCC"/>
      </patternFill>
    </fill>
    <fill>
      <patternFill patternType="solid">
        <fgColor rgb="FF9FC5E8"/>
        <bgColor rgb="FF9FC5E8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rgb="FFA5A5A5"/>
      </patternFill>
    </fill>
  </fills>
  <borders count="206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434343"/>
      </bottom>
      <diagonal/>
    </border>
    <border>
      <left/>
      <right style="thick">
        <color rgb="FF434343"/>
      </right>
      <top style="thick">
        <color rgb="FF434343"/>
      </top>
      <bottom/>
      <diagonal/>
    </border>
    <border>
      <left style="thick">
        <color rgb="FF434343"/>
      </left>
      <right style="thick">
        <color rgb="FF434343"/>
      </right>
      <top style="thick">
        <color rgb="FF434343"/>
      </top>
      <bottom/>
      <diagonal/>
    </border>
    <border>
      <left style="thick">
        <color rgb="FF434343"/>
      </left>
      <right style="thick">
        <color rgb="FF434343"/>
      </right>
      <top style="thick">
        <color rgb="FF434343"/>
      </top>
      <bottom style="thick">
        <color rgb="FF434343"/>
      </bottom>
      <diagonal/>
    </border>
    <border>
      <left/>
      <right/>
      <top/>
      <bottom/>
      <diagonal/>
    </border>
    <border>
      <left style="thick">
        <color rgb="FF434343"/>
      </left>
      <right/>
      <top style="thick">
        <color rgb="FF434343"/>
      </top>
      <bottom style="thick">
        <color rgb="FF434343"/>
      </bottom>
      <diagonal/>
    </border>
    <border>
      <left/>
      <right/>
      <top style="thick">
        <color rgb="FF434343"/>
      </top>
      <bottom style="thick">
        <color rgb="FF434343"/>
      </bottom>
      <diagonal/>
    </border>
    <border>
      <left/>
      <right style="thick">
        <color rgb="FF434343"/>
      </right>
      <top style="thick">
        <color rgb="FF434343"/>
      </top>
      <bottom style="thick">
        <color rgb="FF434343"/>
      </bottom>
      <diagonal/>
    </border>
    <border>
      <left style="thick">
        <color rgb="FF434343"/>
      </left>
      <right/>
      <top style="thick">
        <color rgb="FF434343"/>
      </top>
      <bottom style="thick">
        <color rgb="FF434343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ck">
        <color rgb="FF434343"/>
      </right>
      <top style="thick">
        <color rgb="FF434343"/>
      </top>
      <bottom style="thick">
        <color rgb="FF434343"/>
      </bottom>
      <diagonal/>
    </border>
    <border>
      <left style="thick">
        <color rgb="FF000000"/>
      </left>
      <right style="thick">
        <color rgb="FF000000"/>
      </right>
      <top style="thick">
        <color rgb="FF434343"/>
      </top>
      <bottom style="thick">
        <color rgb="FF434343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ck">
        <color rgb="FF434343"/>
      </left>
      <right/>
      <top style="thick">
        <color rgb="FF434343"/>
      </top>
      <bottom/>
      <diagonal/>
    </border>
    <border>
      <left style="thick">
        <color rgb="FF000000"/>
      </left>
      <right style="thick">
        <color rgb="FF000000"/>
      </right>
      <top style="thick">
        <color rgb="FF434343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/>
      <right style="medium">
        <color rgb="FF666666"/>
      </right>
      <top/>
      <bottom/>
      <diagonal/>
    </border>
    <border>
      <left style="medium">
        <color rgb="FF666666"/>
      </left>
      <right style="medium">
        <color rgb="FF666666"/>
      </right>
      <top/>
      <bottom/>
      <diagonal/>
    </border>
    <border>
      <left style="thick">
        <color rgb="FF000000"/>
      </left>
      <right style="medium">
        <color rgb="FF666666"/>
      </right>
      <top style="thick">
        <color rgb="FF000000"/>
      </top>
      <bottom style="medium">
        <color rgb="FF666666"/>
      </bottom>
      <diagonal/>
    </border>
    <border>
      <left/>
      <right style="medium">
        <color rgb="FF666666"/>
      </right>
      <top/>
      <bottom style="medium">
        <color rgb="FF666666"/>
      </bottom>
      <diagonal/>
    </border>
    <border>
      <left/>
      <right style="medium">
        <color rgb="FF666666"/>
      </right>
      <top style="thick">
        <color rgb="FF000000"/>
      </top>
      <bottom style="medium">
        <color rgb="FF666666"/>
      </bottom>
      <diagonal/>
    </border>
    <border>
      <left/>
      <right style="thick">
        <color rgb="FF000000"/>
      </right>
      <top style="thick">
        <color rgb="FF000000"/>
      </top>
      <bottom style="medium">
        <color rgb="FF666666"/>
      </bottom>
      <diagonal/>
    </border>
    <border>
      <left style="medium">
        <color rgb="FF434343"/>
      </left>
      <right style="medium">
        <color rgb="FF434343"/>
      </right>
      <top style="medium">
        <color rgb="FF434343"/>
      </top>
      <bottom style="medium">
        <color rgb="FF434343"/>
      </bottom>
      <diagonal/>
    </border>
    <border>
      <left/>
      <right style="thick">
        <color rgb="FF000000"/>
      </right>
      <top style="thick">
        <color rgb="FF000000"/>
      </top>
      <bottom style="medium">
        <color rgb="FF666666"/>
      </bottom>
      <diagonal/>
    </border>
    <border>
      <left/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666666"/>
      </left>
      <right style="medium">
        <color rgb="FF666666"/>
      </right>
      <top style="medium">
        <color rgb="FF666666"/>
      </top>
      <bottom style="medium">
        <color rgb="FF666666"/>
      </bottom>
      <diagonal/>
    </border>
    <border>
      <left/>
      <right style="medium">
        <color rgb="FF666666"/>
      </right>
      <top style="medium">
        <color rgb="FF666666"/>
      </top>
      <bottom style="medium">
        <color rgb="FF666666"/>
      </bottom>
      <diagonal/>
    </border>
    <border>
      <left style="medium">
        <color rgb="FF666666"/>
      </left>
      <right/>
      <top style="medium">
        <color rgb="FF666666"/>
      </top>
      <bottom style="medium">
        <color rgb="FF666666"/>
      </bottom>
      <diagonal/>
    </border>
    <border>
      <left style="medium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666666"/>
      </left>
      <right style="medium">
        <color rgb="FF666666"/>
      </right>
      <top style="thick">
        <color rgb="FF000000"/>
      </top>
      <bottom style="medium">
        <color rgb="FF666666"/>
      </bottom>
      <diagonal/>
    </border>
    <border>
      <left style="medium">
        <color rgb="FF666666"/>
      </left>
      <right/>
      <top style="thick">
        <color rgb="FF000000"/>
      </top>
      <bottom style="medium">
        <color rgb="FF666666"/>
      </bottom>
      <diagonal/>
    </border>
    <border>
      <left style="medium">
        <color rgb="FF434343"/>
      </left>
      <right style="medium">
        <color rgb="FF434343"/>
      </right>
      <top style="thick">
        <color rgb="FF000000"/>
      </top>
      <bottom style="medium">
        <color rgb="FF434343"/>
      </bottom>
      <diagonal/>
    </border>
    <border>
      <left/>
      <right/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434343"/>
      </left>
      <right style="thick">
        <color rgb="FF000000"/>
      </right>
      <top style="thick">
        <color rgb="FF000000"/>
      </top>
      <bottom style="medium">
        <color rgb="FF434343"/>
      </bottom>
      <diagonal/>
    </border>
    <border>
      <left style="thick">
        <color rgb="FF000000"/>
      </left>
      <right style="medium">
        <color rgb="FF666666"/>
      </right>
      <top/>
      <bottom style="medium">
        <color rgb="FF666666"/>
      </bottom>
      <diagonal/>
    </border>
    <border>
      <left/>
      <right style="thick">
        <color rgb="FF000000"/>
      </right>
      <top/>
      <bottom style="medium">
        <color rgb="FF666666"/>
      </bottom>
      <diagonal/>
    </border>
    <border>
      <left/>
      <right style="thick">
        <color rgb="FF000000"/>
      </right>
      <top/>
      <bottom style="medium">
        <color rgb="FF666666"/>
      </bottom>
      <diagonal/>
    </border>
    <border>
      <left style="medium">
        <color rgb="FF434343"/>
      </left>
      <right style="thick">
        <color rgb="FF000000"/>
      </right>
      <top style="medium">
        <color rgb="FF434343"/>
      </top>
      <bottom style="medium">
        <color rgb="FF434343"/>
      </bottom>
      <diagonal/>
    </border>
    <border>
      <left style="thick">
        <color rgb="FF000000"/>
      </left>
      <right style="medium">
        <color rgb="FF666666"/>
      </right>
      <top/>
      <bottom style="thick">
        <color rgb="FF000000"/>
      </bottom>
      <diagonal/>
    </border>
    <border>
      <left/>
      <right style="medium">
        <color rgb="FF666666"/>
      </right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/>
      <right style="medium">
        <color rgb="FF666666"/>
      </right>
      <top style="medium">
        <color rgb="FF666666"/>
      </top>
      <bottom style="thick">
        <color rgb="FF000000"/>
      </bottom>
      <diagonal/>
    </border>
    <border>
      <left style="medium">
        <color rgb="FF666666"/>
      </left>
      <right style="medium">
        <color rgb="FF666666"/>
      </right>
      <top style="medium">
        <color rgb="FF666666"/>
      </top>
      <bottom style="thick">
        <color rgb="FF000000"/>
      </bottom>
      <diagonal/>
    </border>
    <border>
      <left style="medium">
        <color rgb="FF666666"/>
      </left>
      <right/>
      <top style="medium">
        <color rgb="FF666666"/>
      </top>
      <bottom style="thick">
        <color rgb="FF000000"/>
      </bottom>
      <diagonal/>
    </border>
    <border>
      <left style="medium">
        <color rgb="FF434343"/>
      </left>
      <right style="medium">
        <color rgb="FF434343"/>
      </right>
      <top style="medium">
        <color rgb="FF434343"/>
      </top>
      <bottom style="thick">
        <color rgb="FF000000"/>
      </bottom>
      <diagonal/>
    </border>
    <border>
      <left style="medium">
        <color rgb="FF434343"/>
      </left>
      <right style="thick">
        <color rgb="FF000000"/>
      </right>
      <top style="medium">
        <color rgb="FF434343"/>
      </top>
      <bottom style="thick">
        <color rgb="FF000000"/>
      </bottom>
      <diagonal/>
    </border>
    <border>
      <left style="medium">
        <color rgb="FF666666"/>
      </left>
      <right style="medium">
        <color rgb="FF666666"/>
      </right>
      <top style="medium">
        <color rgb="FF666666"/>
      </top>
      <bottom/>
      <diagonal/>
    </border>
    <border>
      <left style="medium">
        <color rgb="FF666666"/>
      </left>
      <right/>
      <top style="medium">
        <color rgb="FF666666"/>
      </top>
      <bottom/>
      <diagonal/>
    </border>
    <border>
      <left style="medium">
        <color rgb="FF434343"/>
      </left>
      <right style="medium">
        <color rgb="FF434343"/>
      </right>
      <top style="medium">
        <color rgb="FF434343"/>
      </top>
      <bottom/>
      <diagonal/>
    </border>
    <border>
      <left style="thick">
        <color rgb="FF434343"/>
      </left>
      <right/>
      <top/>
      <bottom style="thick">
        <color rgb="FF434343"/>
      </bottom>
      <diagonal/>
    </border>
    <border>
      <left/>
      <right/>
      <top/>
      <bottom style="thick">
        <color rgb="FF434343"/>
      </bottom>
      <diagonal/>
    </border>
    <border>
      <left/>
      <right style="thick">
        <color rgb="FF434343"/>
      </right>
      <top/>
      <bottom style="thick">
        <color rgb="FF434343"/>
      </bottom>
      <diagonal/>
    </border>
    <border>
      <left style="thick">
        <color rgb="FF434343"/>
      </left>
      <right/>
      <top/>
      <bottom style="thick">
        <color rgb="FF434343"/>
      </bottom>
      <diagonal/>
    </border>
    <border>
      <left/>
      <right style="thick">
        <color rgb="FF434343"/>
      </right>
      <top/>
      <bottom style="thick">
        <color rgb="FF434343"/>
      </bottom>
      <diagonal/>
    </border>
    <border>
      <left style="thick">
        <color rgb="FF434343"/>
      </left>
      <right style="thick">
        <color rgb="FF434343"/>
      </right>
      <top/>
      <bottom style="thick">
        <color rgb="FF434343"/>
      </bottom>
      <diagonal/>
    </border>
    <border>
      <left/>
      <right style="medium">
        <color rgb="FF666666"/>
      </right>
      <top/>
      <bottom style="medium">
        <color rgb="FF666666"/>
      </bottom>
      <diagonal/>
    </border>
    <border>
      <left style="medium">
        <color rgb="FF666666"/>
      </left>
      <right/>
      <top/>
      <bottom style="medium">
        <color rgb="FF666666"/>
      </bottom>
      <diagonal/>
    </border>
    <border>
      <left style="medium">
        <color rgb="FF666666"/>
      </left>
      <right style="medium">
        <color rgb="FF666666"/>
      </right>
      <top/>
      <bottom style="medium">
        <color rgb="FF666666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274E13"/>
      </left>
      <right style="thin">
        <color rgb="FF274E13"/>
      </right>
      <top style="thin">
        <color rgb="FF274E13"/>
      </top>
      <bottom style="thin">
        <color rgb="FF274E13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 style="thick">
        <color rgb="FF434343"/>
      </top>
      <bottom style="thick">
        <color rgb="FF434343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n">
        <color rgb="FF274E13"/>
      </left>
      <right style="thin">
        <color rgb="FF274E13"/>
      </right>
      <top style="thin">
        <color rgb="FF274E13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n">
        <color rgb="FF274E13"/>
      </left>
      <right/>
      <top style="thin">
        <color rgb="FF274E13"/>
      </top>
      <bottom style="thin">
        <color rgb="FF274E13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274E13"/>
      </right>
      <top style="thin">
        <color rgb="FF274E13"/>
      </top>
      <bottom style="thin">
        <color rgb="FF274E13"/>
      </bottom>
      <diagonal/>
    </border>
    <border>
      <left style="thick">
        <color rgb="FF000000"/>
      </left>
      <right style="thin">
        <color rgb="FFCCCCCC"/>
      </right>
      <top style="thick">
        <color rgb="FF000000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ck">
        <color rgb="FF000000"/>
      </top>
      <bottom/>
      <diagonal/>
    </border>
    <border>
      <left style="thin">
        <color rgb="FFCCCCCC"/>
      </left>
      <right style="thick">
        <color rgb="FF000000"/>
      </right>
      <top style="thick">
        <color rgb="FF000000"/>
      </top>
      <bottom style="thin">
        <color rgb="FFCCCCCC"/>
      </bottom>
      <diagonal/>
    </border>
    <border>
      <left style="thick">
        <color rgb="FF000000"/>
      </left>
      <right/>
      <top style="thin">
        <color rgb="FFCCCCCC"/>
      </top>
      <bottom style="thin">
        <color rgb="FFCCCCCC"/>
      </bottom>
      <diagonal/>
    </border>
    <border>
      <left/>
      <right style="thick">
        <color rgb="FF000000"/>
      </right>
      <top style="thin">
        <color rgb="FFCCCCCC"/>
      </top>
      <bottom style="thin">
        <color rgb="FFCCCCCC"/>
      </bottom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 style="thin">
        <color rgb="FFCCCCCC"/>
      </right>
      <top style="thin">
        <color rgb="FFCCCCCC"/>
      </top>
      <bottom style="thick">
        <color rgb="FF000000"/>
      </bottom>
      <diagonal/>
    </border>
    <border>
      <left style="thin">
        <color rgb="FFCCCCCC"/>
      </left>
      <right style="thin">
        <color rgb="FFCCCCCC"/>
      </right>
      <top/>
      <bottom style="thick">
        <color rgb="FF000000"/>
      </bottom>
      <diagonal/>
    </border>
    <border>
      <left style="thin">
        <color rgb="FFCCCCCC"/>
      </left>
      <right style="thick">
        <color rgb="FF000000"/>
      </right>
      <top style="thin">
        <color rgb="FFCCCCCC"/>
      </top>
      <bottom style="thick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F3F3F3"/>
      </left>
      <right style="thin">
        <color rgb="FFF3F3F3"/>
      </right>
      <top style="thin">
        <color rgb="FFF3F3F3"/>
      </top>
      <bottom style="thin">
        <color rgb="FFF3F3F3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F3F3F3"/>
      </left>
      <right/>
      <top style="thin">
        <color rgb="FFF3F3F3"/>
      </top>
      <bottom style="thin">
        <color rgb="FFF3F3F3"/>
      </bottom>
      <diagonal/>
    </border>
    <border>
      <left/>
      <right style="thin">
        <color rgb="FFF3F3F3"/>
      </right>
      <top style="thin">
        <color rgb="FFF3F3F3"/>
      </top>
      <bottom style="thin">
        <color rgb="FFF3F3F3"/>
      </bottom>
      <diagonal/>
    </border>
    <border>
      <left style="thick">
        <color rgb="FF000000"/>
      </left>
      <right/>
      <top style="thick">
        <color rgb="FF000000"/>
      </top>
      <bottom style="thin">
        <color rgb="FFFFFFFF"/>
      </bottom>
      <diagonal/>
    </border>
    <border>
      <left/>
      <right style="thin">
        <color rgb="FF000000"/>
      </right>
      <top style="thick">
        <color rgb="FF000000"/>
      </top>
      <bottom style="thin">
        <color rgb="FFFFFFFF"/>
      </bottom>
      <diagonal/>
    </border>
    <border>
      <left style="thin">
        <color rgb="FF274E13"/>
      </left>
      <right style="thin">
        <color rgb="FF274E13"/>
      </right>
      <top/>
      <bottom style="thin">
        <color rgb="FF274E13"/>
      </bottom>
      <diagonal/>
    </border>
    <border>
      <left/>
      <right/>
      <top style="thick">
        <color rgb="FF000000"/>
      </top>
      <bottom style="thin">
        <color rgb="FFFFFFFF"/>
      </bottom>
      <diagonal/>
    </border>
    <border>
      <left/>
      <right style="thick">
        <color rgb="FF000000"/>
      </right>
      <top style="thick">
        <color rgb="FF000000"/>
      </top>
      <bottom style="thin">
        <color rgb="FFFFFFFF"/>
      </bottom>
      <diagonal/>
    </border>
    <border>
      <left style="thick">
        <color rgb="FF000000"/>
      </left>
      <right/>
      <top style="thin">
        <color rgb="FFFFFFFF"/>
      </top>
      <bottom style="thick">
        <color rgb="FF000000"/>
      </bottom>
      <diagonal/>
    </border>
    <border>
      <left/>
      <right style="thin">
        <color rgb="FF000000"/>
      </right>
      <top style="thin">
        <color rgb="FFFFFFFF"/>
      </top>
      <bottom style="thick">
        <color rgb="FF000000"/>
      </bottom>
      <diagonal/>
    </border>
    <border>
      <left/>
      <right/>
      <top style="thin">
        <color rgb="FFFFFFFF"/>
      </top>
      <bottom style="thick">
        <color rgb="FF000000"/>
      </bottom>
      <diagonal/>
    </border>
    <border>
      <left/>
      <right style="thick">
        <color rgb="FF000000"/>
      </right>
      <top style="thin">
        <color rgb="FFFFFFFF"/>
      </top>
      <bottom style="thick">
        <color rgb="FF000000"/>
      </bottom>
      <diagonal/>
    </border>
    <border>
      <left/>
      <right style="thick">
        <color rgb="FFF3F3F3"/>
      </right>
      <top style="thick">
        <color rgb="FFF3F3F3"/>
      </top>
      <bottom style="thick">
        <color rgb="FFF3F3F3"/>
      </bottom>
      <diagonal/>
    </border>
    <border>
      <left style="thin">
        <color rgb="FFF3F3F3"/>
      </left>
      <right style="thin">
        <color rgb="FFF3F3F3"/>
      </right>
      <top style="thin">
        <color rgb="FFF3F3F3"/>
      </top>
      <bottom/>
      <diagonal/>
    </border>
    <border>
      <left style="thick">
        <color rgb="FFF3F3F3"/>
      </left>
      <right style="thick">
        <color rgb="FFF3F3F3"/>
      </right>
      <top style="thick">
        <color rgb="FFF3F3F3"/>
      </top>
      <bottom style="thick">
        <color rgb="FFF3F3F3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FFFFFF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/>
      <right style="thin">
        <color rgb="FFF3F3F3"/>
      </right>
      <top style="thin">
        <color rgb="FFF3F3F3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F3F3F3"/>
      </top>
      <bottom style="thick">
        <color rgb="FFF3F3F3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F3F3F3"/>
      </left>
      <right style="thin">
        <color rgb="FFF3F3F3"/>
      </right>
      <top/>
      <bottom style="thin">
        <color rgb="FFF3F3F3"/>
      </bottom>
      <diagonal/>
    </border>
    <border>
      <left style="medium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ck">
        <color rgb="FF000000"/>
      </bottom>
      <diagonal/>
    </border>
    <border>
      <left style="thin">
        <color rgb="FFF3F3F3"/>
      </left>
      <right style="thin">
        <color rgb="FFF3F3F3"/>
      </right>
      <top/>
      <bottom/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F3F3F3"/>
      </left>
      <right style="thick">
        <color rgb="FFF3F3F3"/>
      </right>
      <top/>
      <bottom style="thick">
        <color rgb="FFF3F3F3"/>
      </bottom>
      <diagonal/>
    </border>
    <border>
      <left style="thick">
        <color rgb="FFF3F3F3"/>
      </left>
      <right style="thick">
        <color rgb="FFF3F3F3"/>
      </right>
      <top style="thick">
        <color rgb="FFF3F3F3"/>
      </top>
      <bottom/>
      <diagonal/>
    </border>
    <border>
      <left style="thick">
        <color rgb="FFF3F3F3"/>
      </left>
      <right style="thick">
        <color rgb="FFF3F3F3"/>
      </right>
      <top/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F3F3F3"/>
      </right>
      <top/>
      <bottom style="thick">
        <color rgb="FFF3F3F3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666666"/>
      </right>
      <top style="medium">
        <color rgb="FF000000"/>
      </top>
      <bottom style="medium">
        <color rgb="FF666666"/>
      </bottom>
      <diagonal/>
    </border>
    <border>
      <left style="medium">
        <color rgb="FF666666"/>
      </left>
      <right style="medium">
        <color rgb="FF666666"/>
      </right>
      <top style="medium">
        <color rgb="FF000000"/>
      </top>
      <bottom style="medium">
        <color rgb="FF666666"/>
      </bottom>
      <diagonal/>
    </border>
    <border>
      <left style="medium">
        <color rgb="FF666666"/>
      </left>
      <right/>
      <top style="medium">
        <color rgb="FF000000"/>
      </top>
      <bottom style="medium">
        <color rgb="FF666666"/>
      </bottom>
      <diagonal/>
    </border>
    <border>
      <left/>
      <right style="medium">
        <color rgb="FF666666"/>
      </right>
      <top style="medium">
        <color rgb="FF000000"/>
      </top>
      <bottom style="medium">
        <color rgb="FF666666"/>
      </bottom>
      <diagonal/>
    </border>
    <border>
      <left style="medium">
        <color rgb="FF000000"/>
      </left>
      <right style="medium">
        <color rgb="FF666666"/>
      </right>
      <top style="medium">
        <color rgb="FF666666"/>
      </top>
      <bottom style="medium">
        <color rgb="FF666666"/>
      </bottom>
      <diagonal/>
    </border>
    <border>
      <left style="medium">
        <color rgb="FF000000"/>
      </left>
      <right style="medium">
        <color rgb="FF666666"/>
      </right>
      <top style="medium">
        <color rgb="FF666666"/>
      </top>
      <bottom style="medium">
        <color rgb="FF000000"/>
      </bottom>
      <diagonal/>
    </border>
    <border>
      <left style="medium">
        <color rgb="FF666666"/>
      </left>
      <right style="medium">
        <color rgb="FF666666"/>
      </right>
      <top style="medium">
        <color rgb="FF666666"/>
      </top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 style="thin">
        <color rgb="FFD9D9D9"/>
      </right>
      <top style="thick">
        <color rgb="FF000000"/>
      </top>
      <bottom style="thin">
        <color rgb="FFD9D9D9"/>
      </bottom>
      <diagonal/>
    </border>
    <border>
      <left/>
      <right/>
      <top style="thick">
        <color rgb="FF000000"/>
      </top>
      <bottom style="thin">
        <color rgb="FFD9D9D9"/>
      </bottom>
      <diagonal/>
    </border>
    <border>
      <left style="thin">
        <color rgb="FFD9D9D9"/>
      </left>
      <right/>
      <top style="thick">
        <color rgb="FF000000"/>
      </top>
      <bottom style="thin">
        <color rgb="FFD9D9D9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D9D9D9"/>
      </bottom>
      <diagonal/>
    </border>
    <border>
      <left/>
      <right style="medium">
        <color rgb="FF434343"/>
      </right>
      <top style="thick">
        <color rgb="FF000000"/>
      </top>
      <bottom style="medium">
        <color rgb="FF434343"/>
      </bottom>
      <diagonal/>
    </border>
    <border>
      <left style="thick">
        <color rgb="FF000000"/>
      </left>
      <right style="thin">
        <color rgb="FFD9D9D9"/>
      </right>
      <top style="thin">
        <color rgb="FFD9D9D9"/>
      </top>
      <bottom style="thick">
        <color rgb="FF000000"/>
      </bottom>
      <diagonal/>
    </border>
    <border>
      <left/>
      <right/>
      <top style="thin">
        <color rgb="FFD9D9D9"/>
      </top>
      <bottom style="thick">
        <color rgb="FF000000"/>
      </bottom>
      <diagonal/>
    </border>
    <border>
      <left style="thin">
        <color rgb="FFD9D9D9"/>
      </left>
      <right/>
      <top style="thin">
        <color rgb="FFD9D9D9"/>
      </top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D9D9D9"/>
      </top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434343"/>
      </right>
      <top style="medium">
        <color rgb="FF434343"/>
      </top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 style="thick">
        <color rgb="FF000000"/>
      </top>
      <bottom style="thin">
        <color rgb="FFD9D9D9"/>
      </bottom>
      <diagonal/>
    </border>
    <border>
      <left style="medium">
        <color rgb="FF000000"/>
      </left>
      <right style="medium">
        <color rgb="FF000000"/>
      </right>
      <top style="thin">
        <color rgb="FFD9D9D9"/>
      </top>
      <bottom style="medium">
        <color rgb="FF000000"/>
      </bottom>
      <diagonal/>
    </border>
    <border>
      <left/>
      <right/>
      <top/>
      <bottom style="thick">
        <color rgb="FF434343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527">
    <xf numFmtId="0" fontId="0" fillId="0" borderId="0" xfId="0"/>
    <xf numFmtId="0" fontId="2" fillId="2" borderId="1" xfId="0" applyFont="1" applyFill="1" applyBorder="1"/>
    <xf numFmtId="0" fontId="3" fillId="3" borderId="2" xfId="0" applyFont="1" applyFill="1" applyBorder="1"/>
    <xf numFmtId="164" fontId="4" fillId="3" borderId="3" xfId="0" applyNumberFormat="1" applyFont="1" applyFill="1" applyBorder="1"/>
    <xf numFmtId="0" fontId="4" fillId="2" borderId="4" xfId="0" applyFont="1" applyFill="1" applyBorder="1"/>
    <xf numFmtId="0" fontId="3" fillId="3" borderId="3" xfId="0" applyFont="1" applyFill="1" applyBorder="1"/>
    <xf numFmtId="0" fontId="4" fillId="3" borderId="3" xfId="0" applyFont="1" applyFill="1" applyBorder="1"/>
    <xf numFmtId="0" fontId="4" fillId="2" borderId="4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0" fontId="4" fillId="5" borderId="4" xfId="0" applyFont="1" applyFill="1" applyBorder="1" applyAlignment="1">
      <alignment horizontal="center"/>
    </xf>
    <xf numFmtId="0" fontId="5" fillId="3" borderId="5" xfId="0" applyFont="1" applyFill="1" applyBorder="1"/>
    <xf numFmtId="0" fontId="2" fillId="2" borderId="4" xfId="0" applyFont="1" applyFill="1" applyBorder="1" applyAlignment="1">
      <alignment horizontal="center" vertical="center"/>
    </xf>
    <xf numFmtId="0" fontId="4" fillId="6" borderId="9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 vertical="center"/>
    </xf>
    <xf numFmtId="0" fontId="5" fillId="7" borderId="10" xfId="0" applyFont="1" applyFill="1" applyBorder="1"/>
    <xf numFmtId="0" fontId="4" fillId="7" borderId="10" xfId="0" applyFont="1" applyFill="1" applyBorder="1"/>
    <xf numFmtId="0" fontId="4" fillId="6" borderId="11" xfId="0" applyFont="1" applyFill="1" applyBorder="1" applyAlignment="1">
      <alignment horizontal="center"/>
    </xf>
    <xf numFmtId="0" fontId="4" fillId="6" borderId="12" xfId="0" applyFont="1" applyFill="1" applyBorder="1"/>
    <xf numFmtId="0" fontId="5" fillId="7" borderId="13" xfId="0" applyFont="1" applyFill="1" applyBorder="1"/>
    <xf numFmtId="0" fontId="4" fillId="6" borderId="4" xfId="0" applyFont="1" applyFill="1" applyBorder="1" applyAlignment="1">
      <alignment horizontal="center"/>
    </xf>
    <xf numFmtId="164" fontId="4" fillId="7" borderId="10" xfId="0" applyNumberFormat="1" applyFont="1" applyFill="1" applyBorder="1"/>
    <xf numFmtId="0" fontId="4" fillId="8" borderId="4" xfId="0" applyFont="1" applyFill="1" applyBorder="1"/>
    <xf numFmtId="0" fontId="4" fillId="9" borderId="9" xfId="0" applyFont="1" applyFill="1" applyBorder="1" applyAlignment="1">
      <alignment horizontal="center"/>
    </xf>
    <xf numFmtId="0" fontId="4" fillId="9" borderId="11" xfId="0" applyFont="1" applyFill="1" applyBorder="1" applyAlignment="1">
      <alignment horizontal="center"/>
    </xf>
    <xf numFmtId="0" fontId="4" fillId="8" borderId="3" xfId="0" applyFont="1" applyFill="1" applyBorder="1"/>
    <xf numFmtId="0" fontId="4" fillId="9" borderId="4" xfId="0" applyFont="1" applyFill="1" applyBorder="1" applyAlignment="1">
      <alignment horizontal="center"/>
    </xf>
    <xf numFmtId="0" fontId="4" fillId="8" borderId="14" xfId="0" applyFont="1" applyFill="1" applyBorder="1"/>
    <xf numFmtId="0" fontId="4" fillId="7" borderId="3" xfId="0" applyFont="1" applyFill="1" applyBorder="1" applyAlignment="1">
      <alignment horizontal="center"/>
    </xf>
    <xf numFmtId="0" fontId="4" fillId="9" borderId="15" xfId="0" applyFont="1" applyFill="1" applyBorder="1"/>
    <xf numFmtId="0" fontId="0" fillId="7" borderId="16" xfId="0" applyFill="1" applyBorder="1"/>
    <xf numFmtId="164" fontId="0" fillId="7" borderId="17" xfId="0" applyNumberFormat="1" applyFill="1" applyBorder="1"/>
    <xf numFmtId="0" fontId="4" fillId="9" borderId="18" xfId="0" applyFont="1" applyFill="1" applyBorder="1" applyAlignment="1">
      <alignment horizontal="center"/>
    </xf>
    <xf numFmtId="0" fontId="4" fillId="9" borderId="2" xfId="0" applyFont="1" applyFill="1" applyBorder="1" applyAlignment="1">
      <alignment horizontal="center"/>
    </xf>
    <xf numFmtId="0" fontId="4" fillId="9" borderId="3" xfId="0" applyFont="1" applyFill="1" applyBorder="1" applyAlignment="1">
      <alignment horizontal="center"/>
    </xf>
    <xf numFmtId="0" fontId="0" fillId="7" borderId="19" xfId="0" applyFill="1" applyBorder="1" applyAlignment="1">
      <alignment horizontal="center"/>
    </xf>
    <xf numFmtId="0" fontId="4" fillId="7" borderId="20" xfId="0" applyFont="1" applyFill="1" applyBorder="1" applyAlignment="1">
      <alignment horizontal="center"/>
    </xf>
    <xf numFmtId="0" fontId="0" fillId="3" borderId="5" xfId="0" applyFill="1" applyBorder="1"/>
    <xf numFmtId="165" fontId="5" fillId="11" borderId="10" xfId="0" applyNumberFormat="1" applyFont="1" applyFill="1" applyBorder="1" applyAlignment="1">
      <alignment horizontal="center"/>
    </xf>
    <xf numFmtId="0" fontId="4" fillId="0" borderId="23" xfId="0" applyFont="1" applyBorder="1"/>
    <xf numFmtId="0" fontId="4" fillId="0" borderId="24" xfId="0" applyFont="1" applyBorder="1"/>
    <xf numFmtId="0" fontId="0" fillId="4" borderId="25" xfId="0" applyFill="1" applyBorder="1"/>
    <xf numFmtId="0" fontId="4" fillId="12" borderId="26" xfId="0" applyFont="1" applyFill="1" applyBorder="1" applyAlignment="1">
      <alignment horizontal="center"/>
    </xf>
    <xf numFmtId="0" fontId="5" fillId="7" borderId="27" xfId="0" applyFont="1" applyFill="1" applyBorder="1"/>
    <xf numFmtId="0" fontId="7" fillId="0" borderId="28" xfId="0" applyFont="1" applyBorder="1"/>
    <xf numFmtId="0" fontId="4" fillId="0" borderId="28" xfId="0" applyFont="1" applyBorder="1"/>
    <xf numFmtId="0" fontId="4" fillId="0" borderId="28" xfId="0" applyFont="1" applyBorder="1" applyAlignment="1">
      <alignment horizontal="center"/>
    </xf>
    <xf numFmtId="164" fontId="5" fillId="7" borderId="31" xfId="0" applyNumberFormat="1" applyFont="1" applyFill="1" applyBorder="1"/>
    <xf numFmtId="0" fontId="4" fillId="0" borderId="22" xfId="0" applyFont="1" applyBorder="1"/>
    <xf numFmtId="0" fontId="4" fillId="0" borderId="23" xfId="0" applyFont="1" applyBorder="1" applyAlignment="1">
      <alignment horizontal="center"/>
    </xf>
    <xf numFmtId="0" fontId="4" fillId="0" borderId="32" xfId="0" applyFont="1" applyBorder="1" applyAlignment="1">
      <alignment horizontal="center"/>
    </xf>
    <xf numFmtId="0" fontId="8" fillId="0" borderId="28" xfId="0" applyFont="1" applyBorder="1"/>
    <xf numFmtId="0" fontId="4" fillId="0" borderId="33" xfId="0" applyFont="1" applyBorder="1" applyAlignment="1">
      <alignment horizontal="center"/>
    </xf>
    <xf numFmtId="0" fontId="0" fillId="4" borderId="34" xfId="0" applyFill="1" applyBorder="1"/>
    <xf numFmtId="0" fontId="4" fillId="0" borderId="32" xfId="0" applyFont="1" applyBorder="1"/>
    <xf numFmtId="0" fontId="5" fillId="10" borderId="35" xfId="0" applyFont="1" applyFill="1" applyBorder="1" applyAlignment="1">
      <alignment horizontal="center"/>
    </xf>
    <xf numFmtId="0" fontId="4" fillId="0" borderId="29" xfId="0" applyFont="1" applyBorder="1" applyAlignment="1">
      <alignment horizontal="center"/>
    </xf>
    <xf numFmtId="0" fontId="4" fillId="0" borderId="30" xfId="0" applyFont="1" applyBorder="1" applyAlignment="1">
      <alignment horizontal="center"/>
    </xf>
    <xf numFmtId="0" fontId="4" fillId="0" borderId="29" xfId="0" applyFont="1" applyBorder="1"/>
    <xf numFmtId="0" fontId="4" fillId="0" borderId="33" xfId="0" applyFont="1" applyBorder="1"/>
    <xf numFmtId="0" fontId="4" fillId="0" borderId="30" xfId="0" applyFont="1" applyBorder="1"/>
    <xf numFmtId="0" fontId="0" fillId="13" borderId="37" xfId="0" applyFill="1" applyBorder="1"/>
    <xf numFmtId="0" fontId="7" fillId="0" borderId="38" xfId="0" applyFont="1" applyBorder="1"/>
    <xf numFmtId="0" fontId="4" fillId="0" borderId="39" xfId="0" applyFont="1" applyBorder="1"/>
    <xf numFmtId="0" fontId="4" fillId="12" borderId="40" xfId="0" applyFont="1" applyFill="1" applyBorder="1" applyAlignment="1">
      <alignment horizontal="center"/>
    </xf>
    <xf numFmtId="164" fontId="5" fillId="7" borderId="10" xfId="0" applyNumberFormat="1" applyFont="1" applyFill="1" applyBorder="1"/>
    <xf numFmtId="0" fontId="3" fillId="0" borderId="30" xfId="0" applyFont="1" applyBorder="1" applyAlignment="1">
      <alignment horizontal="center"/>
    </xf>
    <xf numFmtId="0" fontId="3" fillId="0" borderId="30" xfId="0" applyFont="1" applyBorder="1"/>
    <xf numFmtId="0" fontId="0" fillId="13" borderId="41" xfId="0" applyFill="1" applyBorder="1"/>
    <xf numFmtId="0" fontId="8" fillId="0" borderId="38" xfId="0" applyFont="1" applyBorder="1"/>
    <xf numFmtId="0" fontId="4" fillId="0" borderId="43" xfId="0" applyFont="1" applyBorder="1"/>
    <xf numFmtId="0" fontId="4" fillId="0" borderId="44" xfId="0" applyFont="1" applyBorder="1"/>
    <xf numFmtId="0" fontId="4" fillId="12" borderId="45" xfId="0" applyFont="1" applyFill="1" applyBorder="1" applyAlignment="1">
      <alignment horizontal="center"/>
    </xf>
    <xf numFmtId="0" fontId="5" fillId="7" borderId="46" xfId="0" applyFont="1" applyFill="1" applyBorder="1"/>
    <xf numFmtId="164" fontId="5" fillId="7" borderId="36" xfId="0" applyNumberFormat="1" applyFont="1" applyFill="1" applyBorder="1"/>
    <xf numFmtId="0" fontId="4" fillId="0" borderId="47" xfId="0" applyFont="1" applyBorder="1" applyAlignment="1">
      <alignment horizontal="center"/>
    </xf>
    <xf numFmtId="0" fontId="4" fillId="0" borderId="48" xfId="0" applyFont="1" applyBorder="1" applyAlignment="1">
      <alignment horizontal="center"/>
    </xf>
    <xf numFmtId="0" fontId="3" fillId="0" borderId="28" xfId="0" applyFont="1" applyBorder="1" applyAlignment="1">
      <alignment horizontal="center"/>
    </xf>
    <xf numFmtId="0" fontId="4" fillId="0" borderId="49" xfId="0" applyFont="1" applyBorder="1" applyAlignment="1">
      <alignment horizontal="center"/>
    </xf>
    <xf numFmtId="0" fontId="0" fillId="4" borderId="50" xfId="0" applyFill="1" applyBorder="1"/>
    <xf numFmtId="0" fontId="4" fillId="0" borderId="47" xfId="0" applyFont="1" applyBorder="1"/>
    <xf numFmtId="0" fontId="3" fillId="0" borderId="28" xfId="0" applyFont="1" applyBorder="1"/>
    <xf numFmtId="0" fontId="4" fillId="0" borderId="48" xfId="0" applyFont="1" applyBorder="1"/>
    <xf numFmtId="0" fontId="4" fillId="0" borderId="49" xfId="0" applyFont="1" applyBorder="1"/>
    <xf numFmtId="0" fontId="0" fillId="13" borderId="51" xfId="0" applyFill="1" applyBorder="1"/>
    <xf numFmtId="0" fontId="3" fillId="0" borderId="32" xfId="0" applyFont="1" applyBorder="1" applyAlignment="1">
      <alignment horizontal="center"/>
    </xf>
    <xf numFmtId="0" fontId="3" fillId="0" borderId="33" xfId="0" applyFont="1" applyBorder="1" applyAlignment="1">
      <alignment horizontal="center"/>
    </xf>
    <xf numFmtId="0" fontId="3" fillId="0" borderId="32" xfId="0" applyFont="1" applyBorder="1"/>
    <xf numFmtId="0" fontId="3" fillId="0" borderId="33" xfId="0" applyFont="1" applyBorder="1"/>
    <xf numFmtId="0" fontId="8" fillId="0" borderId="42" xfId="0" applyFont="1" applyBorder="1"/>
    <xf numFmtId="0" fontId="8" fillId="0" borderId="52" xfId="0" applyFont="1" applyBorder="1"/>
    <xf numFmtId="0" fontId="4" fillId="0" borderId="52" xfId="0" applyFont="1" applyBorder="1"/>
    <xf numFmtId="0" fontId="4" fillId="6" borderId="58" xfId="0" applyFont="1" applyFill="1" applyBorder="1" applyAlignment="1">
      <alignment horizontal="center"/>
    </xf>
    <xf numFmtId="0" fontId="4" fillId="6" borderId="59" xfId="0" applyFont="1" applyFill="1" applyBorder="1" applyAlignment="1">
      <alignment horizontal="center"/>
    </xf>
    <xf numFmtId="0" fontId="4" fillId="6" borderId="60" xfId="0" applyFont="1" applyFill="1" applyBorder="1" applyAlignment="1">
      <alignment horizontal="center"/>
    </xf>
    <xf numFmtId="0" fontId="4" fillId="4" borderId="60" xfId="0" applyFont="1" applyFill="1" applyBorder="1" applyAlignment="1">
      <alignment horizontal="center"/>
    </xf>
    <xf numFmtId="0" fontId="3" fillId="5" borderId="60" xfId="0" applyFont="1" applyFill="1" applyBorder="1"/>
    <xf numFmtId="0" fontId="4" fillId="2" borderId="61" xfId="0" applyFont="1" applyFill="1" applyBorder="1"/>
    <xf numFmtId="0" fontId="3" fillId="2" borderId="62" xfId="0" applyFont="1" applyFill="1" applyBorder="1"/>
    <xf numFmtId="0" fontId="3" fillId="7" borderId="3" xfId="0" applyFont="1" applyFill="1" applyBorder="1"/>
    <xf numFmtId="0" fontId="0" fillId="14" borderId="28" xfId="0" applyFill="1" applyBorder="1"/>
    <xf numFmtId="0" fontId="4" fillId="14" borderId="63" xfId="0" applyFont="1" applyFill="1" applyBorder="1"/>
    <xf numFmtId="0" fontId="4" fillId="14" borderId="63" xfId="0" applyFont="1" applyFill="1" applyBorder="1" applyAlignment="1">
      <alignment horizontal="center"/>
    </xf>
    <xf numFmtId="0" fontId="4" fillId="2" borderId="28" xfId="0" applyFont="1" applyFill="1" applyBorder="1"/>
    <xf numFmtId="165" fontId="4" fillId="2" borderId="28" xfId="0" applyNumberFormat="1" applyFont="1" applyFill="1" applyBorder="1"/>
    <xf numFmtId="0" fontId="0" fillId="14" borderId="63" xfId="0" applyFill="1" applyBorder="1"/>
    <xf numFmtId="0" fontId="0" fillId="5" borderId="25" xfId="0" applyFill="1" applyBorder="1"/>
    <xf numFmtId="0" fontId="4" fillId="14" borderId="28" xfId="0" applyFont="1" applyFill="1" applyBorder="1" applyAlignment="1">
      <alignment horizontal="center"/>
    </xf>
    <xf numFmtId="0" fontId="3" fillId="0" borderId="48" xfId="0" applyFont="1" applyBorder="1" applyAlignment="1">
      <alignment horizontal="center"/>
    </xf>
    <xf numFmtId="0" fontId="3" fillId="0" borderId="48" xfId="0" applyFont="1" applyBorder="1"/>
    <xf numFmtId="0" fontId="0" fillId="7" borderId="64" xfId="0" applyFill="1" applyBorder="1"/>
    <xf numFmtId="0" fontId="5" fillId="7" borderId="64" xfId="0" applyFont="1" applyFill="1" applyBorder="1"/>
    <xf numFmtId="164" fontId="5" fillId="7" borderId="64" xfId="0" applyNumberFormat="1" applyFont="1" applyFill="1" applyBorder="1"/>
    <xf numFmtId="0" fontId="0" fillId="15" borderId="64" xfId="0" applyFill="1" applyBorder="1"/>
    <xf numFmtId="0" fontId="5" fillId="15" borderId="64" xfId="0" applyFont="1" applyFill="1" applyBorder="1"/>
    <xf numFmtId="0" fontId="4" fillId="6" borderId="58" xfId="0" applyFont="1" applyFill="1" applyBorder="1"/>
    <xf numFmtId="0" fontId="4" fillId="9" borderId="4" xfId="0" applyFont="1" applyFill="1" applyBorder="1"/>
    <xf numFmtId="164" fontId="3" fillId="2" borderId="62" xfId="0" applyNumberFormat="1" applyFont="1" applyFill="1" applyBorder="1"/>
    <xf numFmtId="0" fontId="4" fillId="14" borderId="63" xfId="0" applyFont="1" applyFill="1" applyBorder="1" applyAlignment="1">
      <alignment horizontal="left"/>
    </xf>
    <xf numFmtId="164" fontId="4" fillId="2" borderId="28" xfId="0" applyNumberFormat="1" applyFont="1" applyFill="1" applyBorder="1"/>
    <xf numFmtId="167" fontId="4" fillId="2" borderId="28" xfId="0" applyNumberFormat="1" applyFont="1" applyFill="1" applyBorder="1" applyAlignment="1">
      <alignment horizontal="right"/>
    </xf>
    <xf numFmtId="164" fontId="5" fillId="3" borderId="5" xfId="0" applyNumberFormat="1" applyFont="1" applyFill="1" applyBorder="1"/>
    <xf numFmtId="0" fontId="4" fillId="6" borderId="4" xfId="0" applyFont="1" applyFill="1" applyBorder="1"/>
    <xf numFmtId="0" fontId="4" fillId="3" borderId="5" xfId="0" applyFont="1" applyFill="1" applyBorder="1"/>
    <xf numFmtId="0" fontId="0" fillId="16" borderId="4" xfId="0" applyFill="1" applyBorder="1"/>
    <xf numFmtId="0" fontId="0" fillId="17" borderId="4" xfId="0" applyFill="1" applyBorder="1"/>
    <xf numFmtId="0" fontId="0" fillId="5" borderId="4" xfId="0" applyFill="1" applyBorder="1"/>
    <xf numFmtId="0" fontId="3" fillId="2" borderId="9" xfId="0" applyFont="1" applyFill="1" applyBorder="1"/>
    <xf numFmtId="0" fontId="5" fillId="2" borderId="11" xfId="0" applyFont="1" applyFill="1" applyBorder="1"/>
    <xf numFmtId="164" fontId="4" fillId="18" borderId="65" xfId="0" applyNumberFormat="1" applyFont="1" applyFill="1" applyBorder="1"/>
    <xf numFmtId="166" fontId="4" fillId="2" borderId="66" xfId="0" applyNumberFormat="1" applyFont="1" applyFill="1" applyBorder="1"/>
    <xf numFmtId="164" fontId="4" fillId="3" borderId="5" xfId="0" applyNumberFormat="1" applyFont="1" applyFill="1" applyBorder="1"/>
    <xf numFmtId="0" fontId="5" fillId="19" borderId="67" xfId="0" applyFont="1" applyFill="1" applyBorder="1"/>
    <xf numFmtId="168" fontId="5" fillId="19" borderId="67" xfId="0" applyNumberFormat="1" applyFont="1" applyFill="1" applyBorder="1"/>
    <xf numFmtId="0" fontId="0" fillId="22" borderId="66" xfId="0" applyFill="1" applyBorder="1"/>
    <xf numFmtId="0" fontId="0" fillId="22" borderId="77" xfId="0" applyFill="1" applyBorder="1" applyAlignment="1">
      <alignment horizontal="center" wrapText="1"/>
    </xf>
    <xf numFmtId="1" fontId="5" fillId="13" borderId="66" xfId="0" applyNumberFormat="1" applyFont="1" applyFill="1" applyBorder="1" applyAlignment="1">
      <alignment vertical="center"/>
    </xf>
    <xf numFmtId="0" fontId="0" fillId="13" borderId="77" xfId="0" applyFill="1" applyBorder="1" applyAlignment="1">
      <alignment horizontal="center" wrapText="1"/>
    </xf>
    <xf numFmtId="3" fontId="4" fillId="2" borderId="65" xfId="0" applyNumberFormat="1" applyFont="1" applyFill="1" applyBorder="1"/>
    <xf numFmtId="0" fontId="3" fillId="0" borderId="81" xfId="0" applyFont="1" applyBorder="1"/>
    <xf numFmtId="0" fontId="0" fillId="22" borderId="82" xfId="0" applyFill="1" applyBorder="1" applyAlignment="1">
      <alignment horizontal="center"/>
    </xf>
    <xf numFmtId="0" fontId="0" fillId="22" borderId="18" xfId="0" applyFill="1" applyBorder="1" applyAlignment="1">
      <alignment horizontal="center"/>
    </xf>
    <xf numFmtId="0" fontId="5" fillId="19" borderId="83" xfId="0" applyFont="1" applyFill="1" applyBorder="1"/>
    <xf numFmtId="1" fontId="5" fillId="13" borderId="18" xfId="0" applyNumberFormat="1" applyFont="1" applyFill="1" applyBorder="1" applyAlignment="1">
      <alignment horizontal="center"/>
    </xf>
    <xf numFmtId="1" fontId="5" fillId="13" borderId="77" xfId="0" applyNumberFormat="1" applyFont="1" applyFill="1" applyBorder="1" applyAlignment="1">
      <alignment horizontal="center" vertical="center" wrapText="1"/>
    </xf>
    <xf numFmtId="0" fontId="3" fillId="18" borderId="18" xfId="0" applyFont="1" applyFill="1" applyBorder="1" applyAlignment="1">
      <alignment horizontal="center"/>
    </xf>
    <xf numFmtId="168" fontId="3" fillId="18" borderId="18" xfId="0" applyNumberFormat="1" applyFont="1" applyFill="1" applyBorder="1" applyAlignment="1">
      <alignment horizontal="center"/>
    </xf>
    <xf numFmtId="0" fontId="18" fillId="19" borderId="86" xfId="0" applyFont="1" applyFill="1" applyBorder="1"/>
    <xf numFmtId="0" fontId="3" fillId="0" borderId="87" xfId="0" applyFont="1" applyBorder="1"/>
    <xf numFmtId="1" fontId="5" fillId="0" borderId="87" xfId="0" applyNumberFormat="1" applyFont="1" applyBorder="1" applyAlignment="1">
      <alignment horizontal="center"/>
    </xf>
    <xf numFmtId="1" fontId="3" fillId="23" borderId="87" xfId="0" applyNumberFormat="1" applyFont="1" applyFill="1" applyBorder="1" applyAlignment="1">
      <alignment horizontal="center"/>
    </xf>
    <xf numFmtId="0" fontId="18" fillId="19" borderId="87" xfId="0" applyFont="1" applyFill="1" applyBorder="1"/>
    <xf numFmtId="0" fontId="5" fillId="19" borderId="87" xfId="0" applyFont="1" applyFill="1" applyBorder="1"/>
    <xf numFmtId="167" fontId="5" fillId="0" borderId="87" xfId="0" applyNumberFormat="1" applyFont="1" applyBorder="1" applyAlignment="1">
      <alignment horizontal="center"/>
    </xf>
    <xf numFmtId="168" fontId="5" fillId="0" borderId="87" xfId="0" applyNumberFormat="1" applyFont="1" applyBorder="1" applyAlignment="1">
      <alignment horizontal="center"/>
    </xf>
    <xf numFmtId="0" fontId="5" fillId="0" borderId="87" xfId="0" applyFont="1" applyBorder="1" applyAlignment="1">
      <alignment horizontal="center"/>
    </xf>
    <xf numFmtId="0" fontId="5" fillId="19" borderId="88" xfId="0" applyFont="1" applyFill="1" applyBorder="1"/>
    <xf numFmtId="0" fontId="5" fillId="14" borderId="89" xfId="0" applyFont="1" applyFill="1" applyBorder="1"/>
    <xf numFmtId="0" fontId="5" fillId="14" borderId="90" xfId="0" applyFont="1" applyFill="1" applyBorder="1"/>
    <xf numFmtId="0" fontId="5" fillId="14" borderId="91" xfId="0" applyFont="1" applyFill="1" applyBorder="1"/>
    <xf numFmtId="0" fontId="5" fillId="14" borderId="92" xfId="0" applyFont="1" applyFill="1" applyBorder="1"/>
    <xf numFmtId="0" fontId="5" fillId="14" borderId="93" xfId="0" applyFont="1" applyFill="1" applyBorder="1"/>
    <xf numFmtId="0" fontId="10" fillId="15" borderId="18" xfId="0" applyFont="1" applyFill="1" applyBorder="1" applyAlignment="1">
      <alignment horizontal="center"/>
    </xf>
    <xf numFmtId="0" fontId="21" fillId="21" borderId="66" xfId="0" applyFont="1" applyFill="1" applyBorder="1" applyAlignment="1">
      <alignment horizontal="center"/>
    </xf>
    <xf numFmtId="0" fontId="5" fillId="14" borderId="97" xfId="0" applyFont="1" applyFill="1" applyBorder="1"/>
    <xf numFmtId="0" fontId="5" fillId="14" borderId="98" xfId="0" applyFont="1" applyFill="1" applyBorder="1"/>
    <xf numFmtId="0" fontId="5" fillId="14" borderId="99" xfId="0" applyFont="1" applyFill="1" applyBorder="1"/>
    <xf numFmtId="0" fontId="22" fillId="15" borderId="66" xfId="0" applyFont="1" applyFill="1" applyBorder="1" applyAlignment="1">
      <alignment horizontal="center"/>
    </xf>
    <xf numFmtId="0" fontId="23" fillId="21" borderId="66" xfId="0" applyFont="1" applyFill="1" applyBorder="1" applyAlignment="1">
      <alignment horizontal="center"/>
    </xf>
    <xf numFmtId="0" fontId="24" fillId="24" borderId="102" xfId="0" applyFont="1" applyFill="1" applyBorder="1" applyAlignment="1">
      <alignment horizontal="center"/>
    </xf>
    <xf numFmtId="0" fontId="5" fillId="24" borderId="102" xfId="0" applyFont="1" applyFill="1" applyBorder="1"/>
    <xf numFmtId="0" fontId="5" fillId="2" borderId="10" xfId="0" applyFont="1" applyFill="1" applyBorder="1"/>
    <xf numFmtId="0" fontId="5" fillId="24" borderId="106" xfId="0" applyFont="1" applyFill="1" applyBorder="1"/>
    <xf numFmtId="0" fontId="5" fillId="24" borderId="107" xfId="0" applyFont="1" applyFill="1" applyBorder="1"/>
    <xf numFmtId="0" fontId="5" fillId="2" borderId="10" xfId="0" applyFont="1" applyFill="1" applyBorder="1" applyAlignment="1">
      <alignment horizontal="center"/>
    </xf>
    <xf numFmtId="0" fontId="5" fillId="19" borderId="110" xfId="0" applyFont="1" applyFill="1" applyBorder="1"/>
    <xf numFmtId="168" fontId="5" fillId="19" borderId="110" xfId="0" applyNumberFormat="1" applyFont="1" applyFill="1" applyBorder="1"/>
    <xf numFmtId="0" fontId="5" fillId="19" borderId="5" xfId="0" applyFont="1" applyFill="1" applyBorder="1"/>
    <xf numFmtId="168" fontId="5" fillId="19" borderId="5" xfId="0" applyNumberFormat="1" applyFont="1" applyFill="1" applyBorder="1"/>
    <xf numFmtId="1" fontId="5" fillId="0" borderId="0" xfId="0" applyNumberFormat="1" applyFont="1"/>
    <xf numFmtId="168" fontId="5" fillId="0" borderId="0" xfId="0" applyNumberFormat="1" applyFont="1"/>
    <xf numFmtId="0" fontId="5" fillId="24" borderId="117" xfId="0" applyFont="1" applyFill="1" applyBorder="1"/>
    <xf numFmtId="0" fontId="22" fillId="15" borderId="65" xfId="0" applyFont="1" applyFill="1" applyBorder="1" applyAlignment="1">
      <alignment horizontal="center"/>
    </xf>
    <xf numFmtId="0" fontId="23" fillId="21" borderId="65" xfId="0" applyFont="1" applyFill="1" applyBorder="1" applyAlignment="1">
      <alignment horizontal="center"/>
    </xf>
    <xf numFmtId="0" fontId="5" fillId="24" borderId="118" xfId="0" applyFont="1" applyFill="1" applyBorder="1"/>
    <xf numFmtId="0" fontId="5" fillId="24" borderId="119" xfId="0" applyFont="1" applyFill="1" applyBorder="1"/>
    <xf numFmtId="0" fontId="18" fillId="25" borderId="66" xfId="0" applyFont="1" applyFill="1" applyBorder="1"/>
    <xf numFmtId="0" fontId="3" fillId="2" borderId="120" xfId="0" applyFont="1" applyFill="1" applyBorder="1" applyAlignment="1">
      <alignment horizontal="center"/>
    </xf>
    <xf numFmtId="0" fontId="3" fillId="2" borderId="121" xfId="0" applyFont="1" applyFill="1" applyBorder="1" applyAlignment="1">
      <alignment horizontal="center"/>
    </xf>
    <xf numFmtId="0" fontId="3" fillId="18" borderId="121" xfId="0" applyFont="1" applyFill="1" applyBorder="1" applyAlignment="1">
      <alignment horizontal="center"/>
    </xf>
    <xf numFmtId="0" fontId="31" fillId="3" borderId="66" xfId="0" applyFont="1" applyFill="1" applyBorder="1" applyAlignment="1">
      <alignment horizontal="center"/>
    </xf>
    <xf numFmtId="0" fontId="18" fillId="25" borderId="66" xfId="0" applyFont="1" applyFill="1" applyBorder="1" applyAlignment="1">
      <alignment horizontal="center"/>
    </xf>
    <xf numFmtId="0" fontId="20" fillId="3" borderId="5" xfId="0" applyFont="1" applyFill="1" applyBorder="1" applyAlignment="1">
      <alignment horizontal="center"/>
    </xf>
    <xf numFmtId="0" fontId="3" fillId="2" borderId="123" xfId="0" applyFont="1" applyFill="1" applyBorder="1" applyAlignment="1">
      <alignment horizontal="center"/>
    </xf>
    <xf numFmtId="0" fontId="5" fillId="24" borderId="124" xfId="0" applyFont="1" applyFill="1" applyBorder="1"/>
    <xf numFmtId="0" fontId="5" fillId="0" borderId="0" xfId="0" applyFont="1"/>
    <xf numFmtId="0" fontId="22" fillId="15" borderId="125" xfId="0" applyFont="1" applyFill="1" applyBorder="1" applyAlignment="1">
      <alignment horizontal="right"/>
    </xf>
    <xf numFmtId="0" fontId="5" fillId="24" borderId="127" xfId="0" applyFont="1" applyFill="1" applyBorder="1"/>
    <xf numFmtId="0" fontId="22" fillId="21" borderId="87" xfId="0" applyFont="1" applyFill="1" applyBorder="1" applyAlignment="1">
      <alignment horizontal="center"/>
    </xf>
    <xf numFmtId="0" fontId="22" fillId="21" borderId="87" xfId="0" applyFont="1" applyFill="1" applyBorder="1"/>
    <xf numFmtId="0" fontId="18" fillId="15" borderId="131" xfId="0" applyFont="1" applyFill="1" applyBorder="1"/>
    <xf numFmtId="0" fontId="3" fillId="0" borderId="125" xfId="0" applyFont="1" applyBorder="1"/>
    <xf numFmtId="0" fontId="5" fillId="20" borderId="132" xfId="0" applyFont="1" applyFill="1" applyBorder="1" applyAlignment="1">
      <alignment horizontal="center"/>
    </xf>
    <xf numFmtId="0" fontId="5" fillId="20" borderId="87" xfId="0" applyFont="1" applyFill="1" applyBorder="1" applyAlignment="1">
      <alignment horizontal="center"/>
    </xf>
    <xf numFmtId="0" fontId="22" fillId="15" borderId="125" xfId="0" applyFont="1" applyFill="1" applyBorder="1" applyAlignment="1">
      <alignment horizontal="center"/>
    </xf>
    <xf numFmtId="0" fontId="22" fillId="15" borderId="87" xfId="0" applyFont="1" applyFill="1" applyBorder="1" applyAlignment="1">
      <alignment horizontal="center"/>
    </xf>
    <xf numFmtId="0" fontId="5" fillId="0" borderId="87" xfId="0" applyFont="1" applyBorder="1"/>
    <xf numFmtId="0" fontId="5" fillId="0" borderId="131" xfId="0" applyFont="1" applyBorder="1"/>
    <xf numFmtId="0" fontId="3" fillId="0" borderId="133" xfId="0" applyFont="1" applyBorder="1"/>
    <xf numFmtId="0" fontId="5" fillId="0" borderId="134" xfId="0" applyFont="1" applyBorder="1" applyAlignment="1">
      <alignment horizontal="center"/>
    </xf>
    <xf numFmtId="0" fontId="22" fillId="15" borderId="135" xfId="0" applyFont="1" applyFill="1" applyBorder="1" applyAlignment="1">
      <alignment horizontal="right"/>
    </xf>
    <xf numFmtId="0" fontId="3" fillId="0" borderId="125" xfId="0" applyFont="1" applyBorder="1" applyAlignment="1">
      <alignment horizontal="center"/>
    </xf>
    <xf numFmtId="1" fontId="5" fillId="0" borderId="134" xfId="0" applyNumberFormat="1" applyFont="1" applyBorder="1" applyAlignment="1">
      <alignment horizontal="center"/>
    </xf>
    <xf numFmtId="0" fontId="5" fillId="0" borderId="134" xfId="0" applyFont="1" applyBorder="1"/>
    <xf numFmtId="0" fontId="5" fillId="0" borderId="136" xfId="0" applyFont="1" applyBorder="1"/>
    <xf numFmtId="0" fontId="23" fillId="21" borderId="120" xfId="0" applyFont="1" applyFill="1" applyBorder="1" applyAlignment="1">
      <alignment horizontal="right"/>
    </xf>
    <xf numFmtId="0" fontId="33" fillId="13" borderId="121" xfId="0" applyFont="1" applyFill="1" applyBorder="1" applyAlignment="1">
      <alignment horizontal="center"/>
    </xf>
    <xf numFmtId="0" fontId="33" fillId="13" borderId="121" xfId="0" applyFont="1" applyFill="1" applyBorder="1"/>
    <xf numFmtId="0" fontId="34" fillId="21" borderId="123" xfId="0" applyFont="1" applyFill="1" applyBorder="1"/>
    <xf numFmtId="0" fontId="3" fillId="0" borderId="133" xfId="0" applyFont="1" applyBorder="1" applyAlignment="1">
      <alignment horizontal="center"/>
    </xf>
    <xf numFmtId="0" fontId="23" fillId="21" borderId="120" xfId="0" applyFont="1" applyFill="1" applyBorder="1" applyAlignment="1">
      <alignment horizontal="center"/>
    </xf>
    <xf numFmtId="0" fontId="3" fillId="0" borderId="137" xfId="0" applyFont="1" applyBorder="1"/>
    <xf numFmtId="0" fontId="23" fillId="21" borderId="121" xfId="0" applyFont="1" applyFill="1" applyBorder="1" applyAlignment="1">
      <alignment horizontal="center"/>
    </xf>
    <xf numFmtId="0" fontId="5" fillId="0" borderId="138" xfId="0" applyFont="1" applyBorder="1" applyAlignment="1">
      <alignment horizontal="center"/>
    </xf>
    <xf numFmtId="0" fontId="5" fillId="20" borderId="138" xfId="0" applyFont="1" applyFill="1" applyBorder="1" applyAlignment="1">
      <alignment horizontal="center"/>
    </xf>
    <xf numFmtId="0" fontId="5" fillId="24" borderId="139" xfId="0" applyFont="1" applyFill="1" applyBorder="1"/>
    <xf numFmtId="0" fontId="23" fillId="21" borderId="140" xfId="0" applyFont="1" applyFill="1" applyBorder="1" applyAlignment="1">
      <alignment horizontal="right"/>
    </xf>
    <xf numFmtId="0" fontId="5" fillId="0" borderId="138" xfId="0" applyFont="1" applyBorder="1"/>
    <xf numFmtId="0" fontId="5" fillId="0" borderId="141" xfId="0" applyFont="1" applyBorder="1"/>
    <xf numFmtId="0" fontId="3" fillId="0" borderId="142" xfId="0" applyFont="1" applyBorder="1" applyAlignment="1">
      <alignment horizontal="center"/>
    </xf>
    <xf numFmtId="0" fontId="3" fillId="0" borderId="143" xfId="0" applyFont="1" applyBorder="1" applyAlignment="1">
      <alignment horizontal="center"/>
    </xf>
    <xf numFmtId="0" fontId="3" fillId="0" borderId="144" xfId="0" applyFont="1" applyBorder="1" applyAlignment="1">
      <alignment horizontal="center"/>
    </xf>
    <xf numFmtId="0" fontId="3" fillId="24" borderId="107" xfId="0" applyFont="1" applyFill="1" applyBorder="1" applyAlignment="1">
      <alignment horizontal="center"/>
    </xf>
    <xf numFmtId="0" fontId="3" fillId="24" borderId="102" xfId="0" applyFont="1" applyFill="1" applyBorder="1" applyAlignment="1">
      <alignment horizontal="center"/>
    </xf>
    <xf numFmtId="0" fontId="5" fillId="24" borderId="145" xfId="0" applyFont="1" applyFill="1" applyBorder="1"/>
    <xf numFmtId="0" fontId="5" fillId="0" borderId="146" xfId="0" applyFont="1" applyBorder="1"/>
    <xf numFmtId="0" fontId="18" fillId="3" borderId="147" xfId="0" applyFont="1" applyFill="1" applyBorder="1" applyAlignment="1">
      <alignment horizontal="center"/>
    </xf>
    <xf numFmtId="0" fontId="3" fillId="0" borderId="148" xfId="0" applyFont="1" applyBorder="1" applyAlignment="1">
      <alignment horizontal="center"/>
    </xf>
    <xf numFmtId="0" fontId="3" fillId="0" borderId="149" xfId="0" applyFont="1" applyBorder="1" applyAlignment="1">
      <alignment horizontal="center"/>
    </xf>
    <xf numFmtId="0" fontId="5" fillId="0" borderId="150" xfId="0" applyFont="1" applyBorder="1"/>
    <xf numFmtId="0" fontId="3" fillId="0" borderId="151" xfId="0" applyFont="1" applyBorder="1" applyAlignment="1">
      <alignment horizontal="center"/>
    </xf>
    <xf numFmtId="0" fontId="5" fillId="24" borderId="139" xfId="0" applyFont="1" applyFill="1" applyBorder="1" applyAlignment="1">
      <alignment horizontal="center"/>
    </xf>
    <xf numFmtId="0" fontId="3" fillId="0" borderId="66" xfId="0" applyFont="1" applyBorder="1" applyAlignment="1">
      <alignment horizontal="center"/>
    </xf>
    <xf numFmtId="0" fontId="22" fillId="15" borderId="152" xfId="0" applyFont="1" applyFill="1" applyBorder="1" applyAlignment="1">
      <alignment horizontal="center"/>
    </xf>
    <xf numFmtId="0" fontId="3" fillId="0" borderId="153" xfId="0" applyFont="1" applyBorder="1" applyAlignment="1">
      <alignment horizontal="center"/>
    </xf>
    <xf numFmtId="0" fontId="3" fillId="0" borderId="154" xfId="0" applyFont="1" applyBorder="1" applyAlignment="1">
      <alignment horizontal="center"/>
    </xf>
    <xf numFmtId="0" fontId="18" fillId="15" borderId="155" xfId="0" applyFont="1" applyFill="1" applyBorder="1"/>
    <xf numFmtId="0" fontId="3" fillId="0" borderId="137" xfId="0" applyFont="1" applyBorder="1" applyAlignment="1">
      <alignment horizontal="center"/>
    </xf>
    <xf numFmtId="0" fontId="5" fillId="24" borderId="102" xfId="0" applyFont="1" applyFill="1" applyBorder="1" applyAlignment="1">
      <alignment horizontal="center"/>
    </xf>
    <xf numFmtId="0" fontId="33" fillId="13" borderId="121" xfId="0" applyFont="1" applyFill="1" applyBorder="1" applyAlignment="1">
      <alignment horizontal="right"/>
    </xf>
    <xf numFmtId="0" fontId="0" fillId="3" borderId="87" xfId="0" applyFill="1" applyBorder="1" applyAlignment="1">
      <alignment horizontal="center"/>
    </xf>
    <xf numFmtId="0" fontId="0" fillId="0" borderId="134" xfId="0" applyBorder="1" applyAlignment="1">
      <alignment horizontal="center"/>
    </xf>
    <xf numFmtId="0" fontId="0" fillId="3" borderId="132" xfId="0" applyFill="1" applyBorder="1" applyAlignment="1">
      <alignment horizontal="center"/>
    </xf>
    <xf numFmtId="1" fontId="0" fillId="3" borderId="132" xfId="0" applyNumberFormat="1" applyFill="1" applyBorder="1" applyAlignment="1">
      <alignment horizontal="center"/>
    </xf>
    <xf numFmtId="0" fontId="5" fillId="24" borderId="156" xfId="0" applyFont="1" applyFill="1" applyBorder="1"/>
    <xf numFmtId="0" fontId="5" fillId="24" borderId="157" xfId="0" applyFont="1" applyFill="1" applyBorder="1"/>
    <xf numFmtId="0" fontId="5" fillId="24" borderId="158" xfId="0" applyFont="1" applyFill="1" applyBorder="1"/>
    <xf numFmtId="0" fontId="0" fillId="0" borderId="0" xfId="0" applyAlignment="1">
      <alignment wrapText="1"/>
    </xf>
    <xf numFmtId="0" fontId="35" fillId="0" borderId="159" xfId="0" applyFont="1" applyBorder="1" applyAlignment="1">
      <alignment wrapText="1"/>
    </xf>
    <xf numFmtId="0" fontId="35" fillId="0" borderId="0" xfId="0" applyFont="1" applyAlignment="1">
      <alignment wrapText="1"/>
    </xf>
    <xf numFmtId="0" fontId="5" fillId="24" borderId="160" xfId="0" applyFont="1" applyFill="1" applyBorder="1"/>
    <xf numFmtId="0" fontId="0" fillId="0" borderId="161" xfId="0" applyBorder="1"/>
    <xf numFmtId="0" fontId="0" fillId="0" borderId="163" xfId="0" applyBorder="1"/>
    <xf numFmtId="0" fontId="36" fillId="0" borderId="164" xfId="0" applyFont="1" applyBorder="1"/>
    <xf numFmtId="0" fontId="36" fillId="0" borderId="10" xfId="0" applyFont="1" applyBorder="1"/>
    <xf numFmtId="0" fontId="37" fillId="0" borderId="164" xfId="0" applyFont="1" applyBorder="1"/>
    <xf numFmtId="0" fontId="37" fillId="0" borderId="10" xfId="0" applyFont="1" applyBorder="1"/>
    <xf numFmtId="0" fontId="0" fillId="0" borderId="10" xfId="0" applyBorder="1"/>
    <xf numFmtId="0" fontId="36" fillId="0" borderId="165" xfId="0" applyFont="1" applyBorder="1"/>
    <xf numFmtId="0" fontId="36" fillId="12" borderId="166" xfId="0" applyFont="1" applyFill="1" applyBorder="1"/>
    <xf numFmtId="0" fontId="36" fillId="0" borderId="166" xfId="0" applyFont="1" applyBorder="1"/>
    <xf numFmtId="0" fontId="36" fillId="12" borderId="167" xfId="0" applyFont="1" applyFill="1" applyBorder="1"/>
    <xf numFmtId="0" fontId="37" fillId="12" borderId="168" xfId="0" applyFont="1" applyFill="1" applyBorder="1"/>
    <xf numFmtId="0" fontId="37" fillId="0" borderId="166" xfId="0" applyFont="1" applyBorder="1"/>
    <xf numFmtId="0" fontId="37" fillId="12" borderId="167" xfId="0" applyFont="1" applyFill="1" applyBorder="1"/>
    <xf numFmtId="0" fontId="36" fillId="0" borderId="169" xfId="0" applyFont="1" applyBorder="1"/>
    <xf numFmtId="0" fontId="36" fillId="0" borderId="28" xfId="0" applyFont="1" applyBorder="1"/>
    <xf numFmtId="0" fontId="37" fillId="0" borderId="28" xfId="0" applyFont="1" applyBorder="1"/>
    <xf numFmtId="0" fontId="36" fillId="0" borderId="170" xfId="0" applyFont="1" applyBorder="1"/>
    <xf numFmtId="0" fontId="36" fillId="0" borderId="171" xfId="0" applyFont="1" applyBorder="1"/>
    <xf numFmtId="0" fontId="37" fillId="0" borderId="171" xfId="0" applyFont="1" applyBorder="1"/>
    <xf numFmtId="0" fontId="22" fillId="15" borderId="66" xfId="0" applyFont="1" applyFill="1" applyBorder="1"/>
    <xf numFmtId="0" fontId="5" fillId="0" borderId="0" xfId="0" applyFont="1" applyAlignment="1">
      <alignment horizontal="center"/>
    </xf>
    <xf numFmtId="0" fontId="23" fillId="21" borderId="66" xfId="0" applyFont="1" applyFill="1" applyBorder="1"/>
    <xf numFmtId="0" fontId="5" fillId="0" borderId="66" xfId="0" applyFont="1" applyBorder="1" applyAlignment="1">
      <alignment horizontal="center"/>
    </xf>
    <xf numFmtId="0" fontId="4" fillId="2" borderId="9" xfId="0" applyFont="1" applyFill="1" applyBorder="1"/>
    <xf numFmtId="0" fontId="4" fillId="7" borderId="5" xfId="0" applyFont="1" applyFill="1" applyBorder="1" applyAlignment="1">
      <alignment horizontal="center"/>
    </xf>
    <xf numFmtId="0" fontId="4" fillId="2" borderId="66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4" fillId="6" borderId="9" xfId="0" applyFont="1" applyFill="1" applyBorder="1"/>
    <xf numFmtId="0" fontId="4" fillId="6" borderId="66" xfId="0" applyFont="1" applyFill="1" applyBorder="1" applyAlignment="1">
      <alignment horizontal="center"/>
    </xf>
    <xf numFmtId="0" fontId="4" fillId="5" borderId="3" xfId="0" applyFont="1" applyFill="1" applyBorder="1" applyAlignment="1">
      <alignment horizontal="center"/>
    </xf>
    <xf numFmtId="0" fontId="4" fillId="9" borderId="14" xfId="0" applyFont="1" applyFill="1" applyBorder="1"/>
    <xf numFmtId="0" fontId="0" fillId="7" borderId="5" xfId="0" applyFill="1" applyBorder="1" applyAlignment="1">
      <alignment horizontal="center"/>
    </xf>
    <xf numFmtId="0" fontId="4" fillId="7" borderId="66" xfId="0" applyFont="1" applyFill="1" applyBorder="1" applyAlignment="1">
      <alignment horizontal="center"/>
    </xf>
    <xf numFmtId="0" fontId="8" fillId="0" borderId="173" xfId="0" applyFont="1" applyBorder="1"/>
    <xf numFmtId="0" fontId="4" fillId="0" borderId="174" xfId="0" applyFont="1" applyBorder="1"/>
    <xf numFmtId="0" fontId="4" fillId="0" borderId="175" xfId="0" applyFont="1" applyBorder="1"/>
    <xf numFmtId="0" fontId="7" fillId="0" borderId="21" xfId="0" applyFont="1" applyBorder="1"/>
    <xf numFmtId="1" fontId="4" fillId="26" borderId="176" xfId="0" applyNumberFormat="1" applyFont="1" applyFill="1" applyBorder="1" applyAlignment="1">
      <alignment horizontal="center"/>
    </xf>
    <xf numFmtId="0" fontId="4" fillId="7" borderId="17" xfId="0" applyFont="1" applyFill="1" applyBorder="1" applyAlignment="1">
      <alignment horizontal="center"/>
    </xf>
    <xf numFmtId="0" fontId="4" fillId="3" borderId="10" xfId="0" applyFont="1" applyFill="1" applyBorder="1" applyAlignment="1">
      <alignment horizontal="center"/>
    </xf>
    <xf numFmtId="0" fontId="0" fillId="4" borderId="10" xfId="0" applyFill="1" applyBorder="1"/>
    <xf numFmtId="0" fontId="0" fillId="4" borderId="177" xfId="0" applyFill="1" applyBorder="1"/>
    <xf numFmtId="0" fontId="7" fillId="0" borderId="178" xfId="0" applyFont="1" applyBorder="1"/>
    <xf numFmtId="0" fontId="4" fillId="0" borderId="179" xfId="0" applyFont="1" applyBorder="1"/>
    <xf numFmtId="0" fontId="4" fillId="0" borderId="180" xfId="0" applyFont="1" applyBorder="1"/>
    <xf numFmtId="1" fontId="4" fillId="26" borderId="181" xfId="0" applyNumberFormat="1" applyFont="1" applyFill="1" applyBorder="1" applyAlignment="1">
      <alignment horizontal="center"/>
    </xf>
    <xf numFmtId="0" fontId="4" fillId="7" borderId="182" xfId="0" applyFont="1" applyFill="1" applyBorder="1" applyAlignment="1">
      <alignment horizontal="center"/>
    </xf>
    <xf numFmtId="0" fontId="0" fillId="4" borderId="183" xfId="0" applyFill="1" applyBorder="1"/>
    <xf numFmtId="1" fontId="4" fillId="26" borderId="184" xfId="0" applyNumberFormat="1" applyFont="1" applyFill="1" applyBorder="1" applyAlignment="1">
      <alignment horizontal="center"/>
    </xf>
    <xf numFmtId="1" fontId="4" fillId="26" borderId="185" xfId="0" applyNumberFormat="1" applyFont="1" applyFill="1" applyBorder="1" applyAlignment="1">
      <alignment horizontal="center"/>
    </xf>
    <xf numFmtId="0" fontId="4" fillId="7" borderId="64" xfId="0" applyFont="1" applyFill="1" applyBorder="1" applyAlignment="1">
      <alignment horizontal="center"/>
    </xf>
    <xf numFmtId="0" fontId="4" fillId="6" borderId="186" xfId="0" applyFont="1" applyFill="1" applyBorder="1" applyAlignment="1">
      <alignment horizontal="center"/>
    </xf>
    <xf numFmtId="1" fontId="4" fillId="14" borderId="63" xfId="0" applyNumberFormat="1" applyFont="1" applyFill="1" applyBorder="1" applyAlignment="1">
      <alignment horizontal="center"/>
    </xf>
    <xf numFmtId="0" fontId="0" fillId="23" borderId="63" xfId="0" applyFill="1" applyBorder="1"/>
    <xf numFmtId="1" fontId="4" fillId="14" borderId="28" xfId="0" applyNumberFormat="1" applyFont="1" applyFill="1" applyBorder="1" applyAlignment="1">
      <alignment horizontal="center"/>
    </xf>
    <xf numFmtId="1" fontId="0" fillId="4" borderId="25" xfId="0" applyNumberFormat="1" applyFill="1" applyBorder="1"/>
    <xf numFmtId="1" fontId="0" fillId="5" borderId="25" xfId="0" applyNumberFormat="1" applyFill="1" applyBorder="1"/>
    <xf numFmtId="0" fontId="0" fillId="20" borderId="63" xfId="0" applyFill="1" applyBorder="1"/>
    <xf numFmtId="0" fontId="4" fillId="3" borderId="5" xfId="0" applyFont="1" applyFill="1" applyBorder="1" applyAlignment="1">
      <alignment horizontal="center"/>
    </xf>
    <xf numFmtId="0" fontId="5" fillId="27" borderId="187" xfId="0" applyFont="1" applyFill="1" applyBorder="1"/>
    <xf numFmtId="0" fontId="5" fillId="27" borderId="188" xfId="0" applyFont="1" applyFill="1" applyBorder="1"/>
    <xf numFmtId="0" fontId="5" fillId="27" borderId="16" xfId="0" applyFont="1" applyFill="1" applyBorder="1"/>
    <xf numFmtId="0" fontId="5" fillId="27" borderId="189" xfId="0" applyFont="1" applyFill="1" applyBorder="1"/>
    <xf numFmtId="0" fontId="5" fillId="27" borderId="5" xfId="0" applyFont="1" applyFill="1" applyBorder="1"/>
    <xf numFmtId="0" fontId="5" fillId="27" borderId="190" xfId="0" applyFont="1" applyFill="1" applyBorder="1"/>
    <xf numFmtId="0" fontId="5" fillId="27" borderId="191" xfId="0" applyFont="1" applyFill="1" applyBorder="1"/>
    <xf numFmtId="0" fontId="5" fillId="27" borderId="192" xfId="0" applyFont="1" applyFill="1" applyBorder="1"/>
    <xf numFmtId="0" fontId="5" fillId="27" borderId="193" xfId="0" applyFont="1" applyFill="1" applyBorder="1"/>
    <xf numFmtId="0" fontId="5" fillId="28" borderId="187" xfId="0" applyFont="1" applyFill="1" applyBorder="1"/>
    <xf numFmtId="164" fontId="5" fillId="2" borderId="11" xfId="0" applyNumberFormat="1" applyFont="1" applyFill="1" applyBorder="1"/>
    <xf numFmtId="0" fontId="5" fillId="28" borderId="188" xfId="0" applyFont="1" applyFill="1" applyBorder="1"/>
    <xf numFmtId="0" fontId="5" fillId="28" borderId="16" xfId="0" applyFont="1" applyFill="1" applyBorder="1"/>
    <xf numFmtId="0" fontId="5" fillId="28" borderId="189" xfId="0" applyFont="1" applyFill="1" applyBorder="1"/>
    <xf numFmtId="0" fontId="5" fillId="28" borderId="5" xfId="0" applyFont="1" applyFill="1" applyBorder="1"/>
    <xf numFmtId="0" fontId="5" fillId="28" borderId="190" xfId="0" applyFont="1" applyFill="1" applyBorder="1"/>
    <xf numFmtId="0" fontId="5" fillId="28" borderId="191" xfId="0" applyFont="1" applyFill="1" applyBorder="1"/>
    <xf numFmtId="0" fontId="5" fillId="28" borderId="192" xfId="0" applyFont="1" applyFill="1" applyBorder="1"/>
    <xf numFmtId="0" fontId="5" fillId="28" borderId="193" xfId="0" applyFont="1" applyFill="1" applyBorder="1"/>
    <xf numFmtId="0" fontId="38" fillId="0" borderId="0" xfId="0" applyFont="1"/>
    <xf numFmtId="0" fontId="38" fillId="0" borderId="163" xfId="0" applyFont="1" applyBorder="1"/>
    <xf numFmtId="0" fontId="39" fillId="0" borderId="194" xfId="0" applyFont="1" applyBorder="1"/>
    <xf numFmtId="0" fontId="38" fillId="0" borderId="194" xfId="0" applyFont="1" applyBorder="1"/>
    <xf numFmtId="0" fontId="38" fillId="0" borderId="195" xfId="0" applyFont="1" applyBorder="1"/>
    <xf numFmtId="0" fontId="38" fillId="0" borderId="195" xfId="0" applyFont="1" applyBorder="1" applyAlignment="1">
      <alignment horizontal="right"/>
    </xf>
    <xf numFmtId="0" fontId="38" fillId="0" borderId="196" xfId="0" applyFont="1" applyBorder="1"/>
    <xf numFmtId="0" fontId="40" fillId="0" borderId="195" xfId="0" applyFont="1" applyBorder="1"/>
    <xf numFmtId="0" fontId="41" fillId="0" borderId="195" xfId="0" applyFont="1" applyBorder="1"/>
    <xf numFmtId="0" fontId="0" fillId="0" borderId="0" xfId="0" applyAlignment="1">
      <alignment horizontal="right"/>
    </xf>
    <xf numFmtId="0" fontId="4" fillId="0" borderId="61" xfId="0" applyFont="1" applyBorder="1" applyAlignment="1">
      <alignment horizontal="center"/>
    </xf>
    <xf numFmtId="0" fontId="4" fillId="29" borderId="28" xfId="0" applyFont="1" applyFill="1" applyBorder="1" applyAlignment="1">
      <alignment horizontal="center"/>
    </xf>
    <xf numFmtId="0" fontId="4" fillId="8" borderId="4" xfId="0" applyFont="1" applyFill="1" applyBorder="1" applyAlignment="1">
      <alignment horizontal="center" vertical="center"/>
    </xf>
    <xf numFmtId="0" fontId="4" fillId="0" borderId="52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4" fillId="6" borderId="4" xfId="0" applyFont="1" applyFill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0" fontId="4" fillId="29" borderId="62" xfId="0" applyFont="1" applyFill="1" applyBorder="1" applyAlignment="1">
      <alignment horizontal="center" vertical="center"/>
    </xf>
    <xf numFmtId="0" fontId="44" fillId="0" borderId="201" xfId="0" quotePrefix="1" applyFont="1" applyBorder="1" applyAlignment="1">
      <alignment horizontal="center" vertical="center"/>
    </xf>
    <xf numFmtId="0" fontId="44" fillId="0" borderId="202" xfId="0" applyFont="1" applyBorder="1" applyAlignment="1">
      <alignment horizontal="center" vertical="center"/>
    </xf>
    <xf numFmtId="0" fontId="44" fillId="0" borderId="202" xfId="0" quotePrefix="1" applyFont="1" applyBorder="1" applyAlignment="1">
      <alignment horizontal="center" vertical="center"/>
    </xf>
    <xf numFmtId="0" fontId="43" fillId="0" borderId="197" xfId="0" applyFont="1" applyBorder="1" applyAlignment="1">
      <alignment horizontal="center" vertical="center"/>
    </xf>
    <xf numFmtId="0" fontId="47" fillId="0" borderId="197" xfId="0" applyFont="1" applyBorder="1" applyAlignment="1">
      <alignment horizontal="center" vertical="center"/>
    </xf>
    <xf numFmtId="16" fontId="0" fillId="30" borderId="198" xfId="0" applyNumberFormat="1" applyFill="1" applyBorder="1" applyAlignment="1">
      <alignment horizontal="center" vertical="center"/>
    </xf>
    <xf numFmtId="0" fontId="42" fillId="30" borderId="198" xfId="0" applyFont="1" applyFill="1" applyBorder="1" applyAlignment="1">
      <alignment horizontal="center" vertical="center"/>
    </xf>
    <xf numFmtId="0" fontId="46" fillId="31" borderId="198" xfId="0" applyFont="1" applyFill="1" applyBorder="1" applyAlignment="1">
      <alignment horizontal="center" vertical="center"/>
    </xf>
    <xf numFmtId="0" fontId="45" fillId="31" borderId="199" xfId="0" applyFont="1" applyFill="1" applyBorder="1" applyAlignment="1">
      <alignment horizontal="center" vertical="center"/>
    </xf>
    <xf numFmtId="0" fontId="46" fillId="31" borderId="199" xfId="0" applyFont="1" applyFill="1" applyBorder="1" applyAlignment="1">
      <alignment horizontal="center" vertical="center"/>
    </xf>
    <xf numFmtId="0" fontId="49" fillId="31" borderId="197" xfId="0" applyFont="1" applyFill="1" applyBorder="1" applyAlignment="1">
      <alignment horizontal="center" vertical="center"/>
    </xf>
    <xf numFmtId="0" fontId="42" fillId="32" borderId="198" xfId="0" applyFont="1" applyFill="1" applyBorder="1" applyAlignment="1">
      <alignment horizontal="center" vertical="center"/>
    </xf>
    <xf numFmtId="0" fontId="44" fillId="0" borderId="199" xfId="0" applyFont="1" applyBorder="1" applyAlignment="1">
      <alignment horizontal="center" vertical="center"/>
    </xf>
    <xf numFmtId="0" fontId="43" fillId="0" borderId="201" xfId="0" applyFont="1" applyBorder="1" applyAlignment="1">
      <alignment horizontal="center" vertical="center"/>
    </xf>
    <xf numFmtId="0" fontId="43" fillId="0" borderId="202" xfId="0" applyFont="1" applyBorder="1" applyAlignment="1">
      <alignment horizontal="center" vertical="center"/>
    </xf>
    <xf numFmtId="0" fontId="36" fillId="0" borderId="203" xfId="0" quotePrefix="1" applyFont="1" applyBorder="1" applyAlignment="1">
      <alignment horizontal="center" vertical="center"/>
    </xf>
    <xf numFmtId="0" fontId="44" fillId="0" borderId="198" xfId="0" quotePrefix="1" applyFont="1" applyBorder="1" applyAlignment="1">
      <alignment horizontal="center" vertical="center"/>
    </xf>
    <xf numFmtId="0" fontId="44" fillId="0" borderId="199" xfId="0" quotePrefix="1" applyFont="1" applyBorder="1" applyAlignment="1">
      <alignment horizontal="center" vertical="center"/>
    </xf>
    <xf numFmtId="0" fontId="44" fillId="0" borderId="200" xfId="0" quotePrefix="1" applyFont="1" applyBorder="1" applyAlignment="1">
      <alignment horizontal="center" vertical="center"/>
    </xf>
    <xf numFmtId="0" fontId="43" fillId="0" borderId="203" xfId="0" applyFont="1" applyBorder="1" applyAlignment="1">
      <alignment horizontal="center" vertical="center"/>
    </xf>
    <xf numFmtId="0" fontId="44" fillId="0" borderId="203" xfId="0" applyFont="1" applyBorder="1" applyAlignment="1">
      <alignment horizontal="center" vertical="center"/>
    </xf>
    <xf numFmtId="0" fontId="5" fillId="10" borderId="188" xfId="0" applyFont="1" applyFill="1" applyBorder="1" applyAlignment="1">
      <alignment horizontal="center"/>
    </xf>
    <xf numFmtId="0" fontId="5" fillId="10" borderId="192" xfId="0" applyFont="1" applyFill="1" applyBorder="1" applyAlignment="1">
      <alignment horizontal="center"/>
    </xf>
    <xf numFmtId="0" fontId="5" fillId="10" borderId="197" xfId="0" applyFont="1" applyFill="1" applyBorder="1" applyAlignment="1">
      <alignment horizontal="center"/>
    </xf>
    <xf numFmtId="165" fontId="5" fillId="11" borderId="164" xfId="0" applyNumberFormat="1" applyFont="1" applyFill="1" applyBorder="1" applyAlignment="1">
      <alignment horizontal="center"/>
    </xf>
    <xf numFmtId="165" fontId="5" fillId="11" borderId="64" xfId="0" applyNumberFormat="1" applyFont="1" applyFill="1" applyBorder="1" applyAlignment="1">
      <alignment horizontal="center"/>
    </xf>
    <xf numFmtId="165" fontId="5" fillId="11" borderId="197" xfId="0" applyNumberFormat="1" applyFont="1" applyFill="1" applyBorder="1" applyAlignment="1">
      <alignment horizontal="center"/>
    </xf>
    <xf numFmtId="165" fontId="5" fillId="11" borderId="16" xfId="0" applyNumberFormat="1" applyFont="1" applyFill="1" applyBorder="1" applyAlignment="1">
      <alignment horizontal="center"/>
    </xf>
    <xf numFmtId="165" fontId="5" fillId="11" borderId="193" xfId="0" applyNumberFormat="1" applyFont="1" applyFill="1" applyBorder="1" applyAlignment="1">
      <alignment horizontal="center"/>
    </xf>
    <xf numFmtId="0" fontId="43" fillId="29" borderId="201" xfId="0" applyFont="1" applyFill="1" applyBorder="1" applyAlignment="1">
      <alignment horizontal="center" vertical="center"/>
    </xf>
    <xf numFmtId="0" fontId="43" fillId="29" borderId="202" xfId="0" applyFont="1" applyFill="1" applyBorder="1" applyAlignment="1">
      <alignment horizontal="center" vertical="center"/>
    </xf>
    <xf numFmtId="0" fontId="43" fillId="29" borderId="203" xfId="0" applyFont="1" applyFill="1" applyBorder="1" applyAlignment="1">
      <alignment horizontal="center" vertical="center"/>
    </xf>
    <xf numFmtId="0" fontId="4" fillId="0" borderId="53" xfId="0" applyFont="1" applyBorder="1" applyAlignment="1">
      <alignment horizontal="center" vertical="center"/>
    </xf>
    <xf numFmtId="0" fontId="4" fillId="0" borderId="197" xfId="0" applyFont="1" applyBorder="1" applyAlignment="1">
      <alignment horizontal="center" vertical="center"/>
    </xf>
    <xf numFmtId="16" fontId="0" fillId="30" borderId="197" xfId="0" applyNumberFormat="1" applyFill="1" applyBorder="1" applyAlignment="1">
      <alignment horizontal="center" vertical="center"/>
    </xf>
    <xf numFmtId="16" fontId="0" fillId="32" borderId="198" xfId="0" applyNumberFormat="1" applyFill="1" applyBorder="1" applyAlignment="1">
      <alignment horizontal="center" vertical="center"/>
    </xf>
    <xf numFmtId="0" fontId="46" fillId="31" borderId="204" xfId="0" applyFont="1" applyFill="1" applyBorder="1" applyAlignment="1">
      <alignment horizontal="center" vertical="center"/>
    </xf>
    <xf numFmtId="0" fontId="45" fillId="31" borderId="105" xfId="0" applyFont="1" applyFill="1" applyBorder="1" applyAlignment="1">
      <alignment horizontal="center" vertical="center"/>
    </xf>
    <xf numFmtId="0" fontId="46" fillId="31" borderId="105" xfId="0" applyFont="1" applyFill="1" applyBorder="1" applyAlignment="1">
      <alignment horizontal="center" vertical="center"/>
    </xf>
    <xf numFmtId="0" fontId="49" fillId="31" borderId="205" xfId="0" quotePrefix="1" applyFont="1" applyFill="1" applyBorder="1" applyAlignment="1">
      <alignment horizontal="center" vertical="center"/>
    </xf>
    <xf numFmtId="0" fontId="0" fillId="29" borderId="105" xfId="0" applyFill="1" applyBorder="1"/>
    <xf numFmtId="0" fontId="48" fillId="29" borderId="0" xfId="0" applyFont="1" applyFill="1"/>
    <xf numFmtId="165" fontId="0" fillId="0" borderId="0" xfId="0" applyNumberFormat="1"/>
    <xf numFmtId="0" fontId="46" fillId="31" borderId="201" xfId="0" applyFont="1" applyFill="1" applyBorder="1" applyAlignment="1">
      <alignment horizontal="center" vertical="center"/>
    </xf>
    <xf numFmtId="0" fontId="46" fillId="31" borderId="202" xfId="0" applyFont="1" applyFill="1" applyBorder="1" applyAlignment="1">
      <alignment horizontal="center" vertical="center"/>
    </xf>
    <xf numFmtId="0" fontId="45" fillId="31" borderId="202" xfId="0" applyFont="1" applyFill="1" applyBorder="1" applyAlignment="1">
      <alignment horizontal="center" vertical="center"/>
    </xf>
    <xf numFmtId="0" fontId="45" fillId="31" borderId="203" xfId="0" applyFont="1" applyFill="1" applyBorder="1" applyAlignment="1">
      <alignment horizontal="center" vertical="center"/>
    </xf>
    <xf numFmtId="0" fontId="50" fillId="0" borderId="198" xfId="0" quotePrefix="1" applyFont="1" applyBorder="1" applyAlignment="1">
      <alignment horizontal="center" vertical="center"/>
    </xf>
    <xf numFmtId="0" fontId="50" fillId="0" borderId="199" xfId="0" applyFont="1" applyBorder="1" applyAlignment="1">
      <alignment horizontal="center" vertical="center"/>
    </xf>
    <xf numFmtId="0" fontId="50" fillId="0" borderId="199" xfId="0" quotePrefix="1" applyFont="1" applyBorder="1" applyAlignment="1">
      <alignment horizontal="center" vertical="center"/>
    </xf>
    <xf numFmtId="0" fontId="0" fillId="0" borderId="200" xfId="0" applyBorder="1"/>
    <xf numFmtId="165" fontId="51" fillId="2" borderId="28" xfId="0" applyNumberFormat="1" applyFont="1" applyFill="1" applyBorder="1"/>
    <xf numFmtId="0" fontId="52" fillId="0" borderId="28" xfId="0" applyFont="1" applyBorder="1" applyAlignment="1">
      <alignment horizontal="center" vertical="center"/>
    </xf>
    <xf numFmtId="0" fontId="52" fillId="29" borderId="63" xfId="0" applyFont="1" applyFill="1" applyBorder="1" applyAlignment="1">
      <alignment horizontal="center" vertical="center"/>
    </xf>
    <xf numFmtId="0" fontId="52" fillId="14" borderId="63" xfId="0" applyFont="1" applyFill="1" applyBorder="1" applyAlignment="1">
      <alignment horizontal="center" vertical="center"/>
    </xf>
    <xf numFmtId="0" fontId="52" fillId="0" borderId="30" xfId="0" applyFont="1" applyBorder="1" applyAlignment="1">
      <alignment horizontal="center" vertical="center"/>
    </xf>
    <xf numFmtId="0" fontId="4" fillId="0" borderId="197" xfId="0" applyFont="1" applyBorder="1" applyAlignment="1">
      <alignment horizontal="center"/>
    </xf>
    <xf numFmtId="0" fontId="5" fillId="3" borderId="105" xfId="0" applyFont="1" applyFill="1" applyBorder="1"/>
    <xf numFmtId="0" fontId="0" fillId="3" borderId="105" xfId="0" applyFill="1" applyBorder="1"/>
    <xf numFmtId="0" fontId="7" fillId="0" borderId="63" xfId="0" applyFont="1" applyBorder="1"/>
    <xf numFmtId="0" fontId="4" fillId="0" borderId="63" xfId="0" applyFont="1" applyBorder="1"/>
    <xf numFmtId="0" fontId="52" fillId="29" borderId="28" xfId="0" applyFont="1" applyFill="1" applyBorder="1" applyAlignment="1">
      <alignment horizontal="center" vertical="center"/>
    </xf>
    <xf numFmtId="0" fontId="4" fillId="0" borderId="62" xfId="0" applyFont="1" applyBorder="1" applyAlignment="1">
      <alignment horizontal="center"/>
    </xf>
    <xf numFmtId="0" fontId="0" fillId="13" borderId="25" xfId="0" applyFill="1" applyBorder="1"/>
    <xf numFmtId="0" fontId="5" fillId="10" borderId="162" xfId="0" applyFont="1" applyFill="1" applyBorder="1" applyAlignment="1">
      <alignment horizontal="center"/>
    </xf>
    <xf numFmtId="0" fontId="0" fillId="4" borderId="54" xfId="0" applyFill="1" applyBorder="1"/>
    <xf numFmtId="0" fontId="0" fillId="13" borderId="54" xfId="0" applyFill="1" applyBorder="1"/>
    <xf numFmtId="0" fontId="0" fillId="7" borderId="10" xfId="0" applyFill="1" applyBorder="1"/>
    <xf numFmtId="0" fontId="0" fillId="7" borderId="10" xfId="0" applyFill="1" applyBorder="1" applyAlignment="1">
      <alignment horizontal="center" vertical="center"/>
    </xf>
    <xf numFmtId="164" fontId="5" fillId="3" borderId="105" xfId="0" applyNumberFormat="1" applyFont="1" applyFill="1" applyBorder="1"/>
    <xf numFmtId="0" fontId="4" fillId="3" borderId="105" xfId="0" applyFont="1" applyFill="1" applyBorder="1"/>
    <xf numFmtId="0" fontId="0" fillId="16" borderId="4" xfId="0" applyFill="1" applyBorder="1" applyAlignment="1">
      <alignment horizontal="center" vertical="center"/>
    </xf>
    <xf numFmtId="0" fontId="0" fillId="17" borderId="4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165" fontId="5" fillId="3" borderId="105" xfId="0" applyNumberFormat="1" applyFont="1" applyFill="1" applyBorder="1"/>
    <xf numFmtId="164" fontId="4" fillId="18" borderId="95" xfId="0" applyNumberFormat="1" applyFont="1" applyFill="1" applyBorder="1"/>
    <xf numFmtId="165" fontId="4" fillId="2" borderId="95" xfId="0" applyNumberFormat="1" applyFont="1" applyFill="1" applyBorder="1"/>
    <xf numFmtId="0" fontId="46" fillId="0" borderId="201" xfId="0" applyFont="1" applyBorder="1" applyAlignment="1">
      <alignment horizontal="center" vertical="center"/>
    </xf>
    <xf numFmtId="0" fontId="46" fillId="0" borderId="202" xfId="0" applyFont="1" applyBorder="1" applyAlignment="1">
      <alignment horizontal="center" vertical="center"/>
    </xf>
    <xf numFmtId="0" fontId="46" fillId="0" borderId="203" xfId="0" applyFont="1" applyBorder="1" applyAlignment="1">
      <alignment horizontal="center" vertical="center"/>
    </xf>
    <xf numFmtId="0" fontId="48" fillId="0" borderId="0" xfId="0" applyFont="1"/>
    <xf numFmtId="0" fontId="46" fillId="0" borderId="197" xfId="0" applyFont="1" applyBorder="1" applyAlignment="1">
      <alignment horizontal="center" vertical="center"/>
    </xf>
    <xf numFmtId="0" fontId="54" fillId="0" borderId="201" xfId="0" quotePrefix="1" applyFont="1" applyBorder="1" applyAlignment="1">
      <alignment horizontal="center" vertical="center"/>
    </xf>
    <xf numFmtId="0" fontId="54" fillId="0" borderId="202" xfId="0" applyFont="1" applyBorder="1" applyAlignment="1">
      <alignment horizontal="center" vertical="center"/>
    </xf>
    <xf numFmtId="0" fontId="54" fillId="0" borderId="202" xfId="0" quotePrefix="1" applyFont="1" applyBorder="1" applyAlignment="1">
      <alignment horizontal="center" vertical="center"/>
    </xf>
    <xf numFmtId="0" fontId="54" fillId="0" borderId="203" xfId="0" applyFont="1" applyBorder="1" applyAlignment="1">
      <alignment horizontal="center" vertical="center"/>
    </xf>
    <xf numFmtId="0" fontId="45" fillId="0" borderId="197" xfId="0" applyFont="1" applyBorder="1" applyAlignment="1">
      <alignment horizontal="center" vertical="center"/>
    </xf>
    <xf numFmtId="0" fontId="46" fillId="31" borderId="200" xfId="0" applyFont="1" applyFill="1" applyBorder="1" applyAlignment="1">
      <alignment horizontal="center" vertical="center"/>
    </xf>
    <xf numFmtId="0" fontId="4" fillId="10" borderId="14" xfId="0" applyFont="1" applyFill="1" applyBorder="1" applyAlignment="1">
      <alignment horizontal="center" vertical="center"/>
    </xf>
    <xf numFmtId="0" fontId="4" fillId="11" borderId="14" xfId="0" applyFont="1" applyFill="1" applyBorder="1" applyAlignment="1">
      <alignment horizontal="center" vertical="center"/>
    </xf>
    <xf numFmtId="0" fontId="46" fillId="0" borderId="205" xfId="0" applyFont="1" applyBorder="1" applyAlignment="1">
      <alignment horizontal="center"/>
    </xf>
    <xf numFmtId="0" fontId="0" fillId="0" borderId="197" xfId="0" applyBorder="1"/>
    <xf numFmtId="0" fontId="0" fillId="29" borderId="0" xfId="0" applyFill="1"/>
    <xf numFmtId="16" fontId="42" fillId="32" borderId="198" xfId="0" applyNumberFormat="1" applyFont="1" applyFill="1" applyBorder="1" applyAlignment="1">
      <alignment horizontal="center" vertical="center"/>
    </xf>
    <xf numFmtId="0" fontId="4" fillId="0" borderId="198" xfId="0" applyFont="1" applyBorder="1" applyAlignment="1">
      <alignment horizontal="center" vertical="center"/>
    </xf>
    <xf numFmtId="0" fontId="4" fillId="0" borderId="200" xfId="0" applyFont="1" applyBorder="1" applyAlignment="1">
      <alignment horizontal="center" vertical="center"/>
    </xf>
    <xf numFmtId="0" fontId="5" fillId="33" borderId="197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/>
    <xf numFmtId="0" fontId="1" fillId="0" borderId="9" xfId="0" applyFont="1" applyBorder="1" applyAlignment="1">
      <alignment horizontal="center"/>
    </xf>
    <xf numFmtId="0" fontId="6" fillId="0" borderId="80" xfId="0" applyFont="1" applyBorder="1"/>
    <xf numFmtId="0" fontId="6" fillId="0" borderId="11" xfId="0" applyFont="1" applyBorder="1"/>
    <xf numFmtId="0" fontId="1" fillId="0" borderId="58" xfId="0" applyFont="1" applyBorder="1" applyAlignment="1">
      <alignment horizontal="center"/>
    </xf>
    <xf numFmtId="0" fontId="6" fillId="0" borderId="186" xfId="0" applyFont="1" applyBorder="1"/>
    <xf numFmtId="0" fontId="6" fillId="0" borderId="59" xfId="0" applyFont="1" applyBorder="1"/>
    <xf numFmtId="1" fontId="5" fillId="13" borderId="68" xfId="0" applyNumberFormat="1" applyFont="1" applyFill="1" applyBorder="1" applyAlignment="1">
      <alignment horizontal="center" vertical="center"/>
    </xf>
    <xf numFmtId="0" fontId="6" fillId="0" borderId="69" xfId="0" applyFont="1" applyBorder="1"/>
    <xf numFmtId="0" fontId="6" fillId="0" borderId="76" xfId="0" applyFont="1" applyBorder="1"/>
    <xf numFmtId="0" fontId="12" fillId="18" borderId="71" xfId="0" applyFont="1" applyFill="1" applyBorder="1" applyAlignment="1">
      <alignment horizontal="center" vertical="center"/>
    </xf>
    <xf numFmtId="0" fontId="6" fillId="0" borderId="72" xfId="0" applyFont="1" applyBorder="1"/>
    <xf numFmtId="0" fontId="6" fillId="0" borderId="73" xfId="0" applyFont="1" applyBorder="1"/>
    <xf numFmtId="0" fontId="6" fillId="0" borderId="78" xfId="0" applyFont="1" applyBorder="1"/>
    <xf numFmtId="0" fontId="6" fillId="0" borderId="79" xfId="0" applyFont="1" applyBorder="1"/>
    <xf numFmtId="0" fontId="6" fillId="0" borderId="44" xfId="0" applyFont="1" applyBorder="1"/>
    <xf numFmtId="1" fontId="11" fillId="20" borderId="68" xfId="0" applyNumberFormat="1" applyFont="1" applyFill="1" applyBorder="1" applyAlignment="1">
      <alignment horizontal="center" vertical="center"/>
    </xf>
    <xf numFmtId="0" fontId="6" fillId="0" borderId="70" xfId="0" applyFont="1" applyBorder="1"/>
    <xf numFmtId="0" fontId="10" fillId="15" borderId="68" xfId="0" applyFont="1" applyFill="1" applyBorder="1" applyAlignment="1">
      <alignment horizontal="center" vertical="center"/>
    </xf>
    <xf numFmtId="0" fontId="9" fillId="0" borderId="68" xfId="0" applyFont="1" applyBorder="1" applyAlignment="1">
      <alignment horizontal="center"/>
    </xf>
    <xf numFmtId="0" fontId="15" fillId="22" borderId="68" xfId="0" applyFont="1" applyFill="1" applyBorder="1" applyAlignment="1">
      <alignment horizontal="center" vertical="center"/>
    </xf>
    <xf numFmtId="0" fontId="14" fillId="21" borderId="74" xfId="0" applyFont="1" applyFill="1" applyBorder="1" applyAlignment="1">
      <alignment horizontal="center"/>
    </xf>
    <xf numFmtId="0" fontId="6" fillId="0" borderId="75" xfId="0" applyFont="1" applyBorder="1"/>
    <xf numFmtId="0" fontId="13" fillId="15" borderId="81" xfId="0" applyFont="1" applyFill="1" applyBorder="1" applyAlignment="1">
      <alignment horizontal="center" vertical="center"/>
    </xf>
    <xf numFmtId="0" fontId="6" fillId="0" borderId="95" xfId="0" applyFont="1" applyBorder="1"/>
    <xf numFmtId="0" fontId="14" fillId="21" borderId="94" xfId="0" applyFont="1" applyFill="1" applyBorder="1" applyAlignment="1">
      <alignment horizontal="center" vertical="center"/>
    </xf>
    <xf numFmtId="0" fontId="6" fillId="0" borderId="96" xfId="0" applyFont="1" applyBorder="1"/>
    <xf numFmtId="0" fontId="20" fillId="3" borderId="68" xfId="0" applyFont="1" applyFill="1" applyBorder="1" applyAlignment="1">
      <alignment horizontal="center"/>
    </xf>
    <xf numFmtId="0" fontId="19" fillId="0" borderId="68" xfId="0" applyFont="1" applyBorder="1" applyAlignment="1">
      <alignment horizontal="center"/>
    </xf>
    <xf numFmtId="0" fontId="13" fillId="15" borderId="68" xfId="0" applyFont="1" applyFill="1" applyBorder="1" applyAlignment="1">
      <alignment horizontal="center"/>
    </xf>
    <xf numFmtId="0" fontId="16" fillId="15" borderId="71" xfId="0" applyFont="1" applyFill="1" applyBorder="1" applyAlignment="1">
      <alignment horizontal="center" vertical="center"/>
    </xf>
    <xf numFmtId="0" fontId="6" fillId="0" borderId="84" xfId="0" applyFont="1" applyBorder="1"/>
    <xf numFmtId="0" fontId="6" fillId="0" borderId="85" xfId="0" applyFont="1" applyBorder="1"/>
    <xf numFmtId="0" fontId="17" fillId="21" borderId="71" xfId="0" applyFont="1" applyFill="1" applyBorder="1" applyAlignment="1">
      <alignment horizontal="center" vertical="center"/>
    </xf>
    <xf numFmtId="0" fontId="3" fillId="2" borderId="100" xfId="0" applyFont="1" applyFill="1" applyBorder="1" applyAlignment="1">
      <alignment horizontal="center"/>
    </xf>
    <xf numFmtId="0" fontId="6" fillId="0" borderId="101" xfId="0" applyFont="1" applyBorder="1"/>
    <xf numFmtId="0" fontId="28" fillId="15" borderId="113" xfId="0" applyFont="1" applyFill="1" applyBorder="1" applyAlignment="1">
      <alignment horizontal="center"/>
    </xf>
    <xf numFmtId="0" fontId="6" fillId="0" borderId="114" xfId="0" applyFont="1" applyBorder="1"/>
    <xf numFmtId="0" fontId="30" fillId="21" borderId="115" xfId="0" applyFont="1" applyFill="1" applyBorder="1" applyAlignment="1">
      <alignment horizontal="center"/>
    </xf>
    <xf numFmtId="0" fontId="6" fillId="0" borderId="116" xfId="0" applyFont="1" applyBorder="1"/>
    <xf numFmtId="0" fontId="25" fillId="24" borderId="103" xfId="0" applyFont="1" applyFill="1" applyBorder="1" applyAlignment="1">
      <alignment horizontal="center"/>
    </xf>
    <xf numFmtId="0" fontId="6" fillId="0" borderId="104" xfId="0" applyFont="1" applyBorder="1"/>
    <xf numFmtId="0" fontId="6" fillId="0" borderId="105" xfId="0" applyFont="1" applyBorder="1"/>
    <xf numFmtId="0" fontId="11" fillId="0" borderId="68" xfId="0" applyFont="1" applyBorder="1" applyAlignment="1">
      <alignment horizontal="center"/>
    </xf>
    <xf numFmtId="0" fontId="26" fillId="15" borderId="108" xfId="0" applyFont="1" applyFill="1" applyBorder="1" applyAlignment="1">
      <alignment horizontal="center"/>
    </xf>
    <xf numFmtId="0" fontId="6" fillId="0" borderId="109" xfId="0" applyFont="1" applyBorder="1"/>
    <xf numFmtId="0" fontId="27" fillId="21" borderId="111" xfId="0" applyFont="1" applyFill="1" applyBorder="1" applyAlignment="1">
      <alignment horizontal="center"/>
    </xf>
    <xf numFmtId="0" fontId="6" fillId="0" borderId="112" xfId="0" applyFont="1" applyBorder="1"/>
    <xf numFmtId="0" fontId="30" fillId="21" borderId="129" xfId="0" applyFont="1" applyFill="1" applyBorder="1" applyAlignment="1">
      <alignment horizontal="center"/>
    </xf>
    <xf numFmtId="0" fontId="28" fillId="15" borderId="74" xfId="0" applyFont="1" applyFill="1" applyBorder="1" applyAlignment="1">
      <alignment horizontal="center"/>
    </xf>
    <xf numFmtId="0" fontId="6" fillId="0" borderId="128" xfId="0" applyFont="1" applyBorder="1"/>
    <xf numFmtId="0" fontId="32" fillId="26" borderId="71" xfId="0" applyFont="1" applyFill="1" applyBorder="1" applyAlignment="1">
      <alignment horizontal="center"/>
    </xf>
    <xf numFmtId="0" fontId="22" fillId="25" borderId="68" xfId="0" applyFont="1" applyFill="1" applyBorder="1" applyAlignment="1">
      <alignment horizontal="center"/>
    </xf>
    <xf numFmtId="0" fontId="6" fillId="0" borderId="130" xfId="0" applyFont="1" applyBorder="1"/>
    <xf numFmtId="0" fontId="29" fillId="24" borderId="103" xfId="0" applyFont="1" applyFill="1" applyBorder="1" applyAlignment="1">
      <alignment horizontal="center"/>
    </xf>
    <xf numFmtId="0" fontId="30" fillId="21" borderId="126" xfId="0" applyFont="1" applyFill="1" applyBorder="1" applyAlignment="1">
      <alignment horizontal="center"/>
    </xf>
    <xf numFmtId="0" fontId="6" fillId="0" borderId="122" xfId="0" applyFont="1" applyBorder="1"/>
    <xf numFmtId="0" fontId="28" fillId="15" borderId="68" xfId="0" applyFont="1" applyFill="1" applyBorder="1" applyAlignment="1">
      <alignment horizontal="center"/>
    </xf>
    <xf numFmtId="0" fontId="22" fillId="25" borderId="68" xfId="0" applyFont="1" applyFill="1" applyBorder="1" applyAlignment="1">
      <alignment horizontal="center" wrapText="1"/>
    </xf>
    <xf numFmtId="0" fontId="36" fillId="0" borderId="100" xfId="0" applyFont="1" applyBorder="1" applyAlignment="1">
      <alignment horizontal="center"/>
    </xf>
    <xf numFmtId="0" fontId="6" fillId="0" borderId="162" xfId="0" applyFont="1" applyBorder="1"/>
    <xf numFmtId="0" fontId="37" fillId="0" borderId="100" xfId="0" applyFont="1" applyBorder="1" applyAlignment="1">
      <alignment horizontal="center"/>
    </xf>
    <xf numFmtId="0" fontId="35" fillId="0" borderId="81" xfId="0" applyFont="1" applyBorder="1" applyAlignment="1">
      <alignment wrapText="1"/>
    </xf>
    <xf numFmtId="0" fontId="6" fillId="0" borderId="172" xfId="0" applyFont="1" applyBorder="1"/>
    <xf numFmtId="0" fontId="1" fillId="0" borderId="6" xfId="0" applyFont="1" applyBorder="1" applyAlignment="1">
      <alignment horizontal="center"/>
    </xf>
    <xf numFmtId="0" fontId="6" fillId="0" borderId="7" xfId="0" applyFont="1" applyBorder="1"/>
    <xf numFmtId="0" fontId="6" fillId="0" borderId="8" xfId="0" applyFont="1" applyBorder="1"/>
    <xf numFmtId="0" fontId="1" fillId="0" borderId="55" xfId="0" applyFont="1" applyBorder="1" applyAlignment="1">
      <alignment horizontal="center"/>
    </xf>
    <xf numFmtId="0" fontId="6" fillId="0" borderId="56" xfId="0" applyFont="1" applyBorder="1"/>
    <xf numFmtId="0" fontId="6" fillId="0" borderId="57" xfId="0" applyFont="1" applyBorder="1"/>
    <xf numFmtId="0" fontId="3" fillId="2" borderId="6" xfId="0" applyFont="1" applyFill="1" applyBorder="1"/>
  </cellXfs>
  <cellStyles count="1">
    <cellStyle name="Navadno" xfId="0" builtinId="0"/>
  </cellStyles>
  <dxfs count="169"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ont>
        <b/>
        <color rgb="FF0000FF"/>
      </font>
      <fill>
        <patternFill patternType="solid">
          <fgColor rgb="FFFFE599"/>
          <bgColor rgb="FFFFE599"/>
        </patternFill>
      </fill>
    </dxf>
    <dxf>
      <font>
        <b/>
        <color rgb="FFFFFFFF"/>
      </font>
      <fill>
        <patternFill patternType="solid">
          <fgColor rgb="FF0000FF"/>
          <bgColor rgb="FF0000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b/>
        <color rgb="FF0000FF"/>
      </font>
      <fill>
        <patternFill patternType="solid">
          <fgColor rgb="FFFFE599"/>
          <bgColor rgb="FFFFE599"/>
        </patternFill>
      </fill>
    </dxf>
    <dxf>
      <font>
        <b/>
        <color rgb="FFFFFFFF"/>
      </font>
      <fill>
        <patternFill patternType="solid">
          <fgColor rgb="FF0000FF"/>
          <bgColor rgb="FF0000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b/>
        <color rgb="FF0000FF"/>
      </font>
      <fill>
        <patternFill patternType="solid">
          <fgColor rgb="FFFFE599"/>
          <bgColor rgb="FFFFE599"/>
        </patternFill>
      </fill>
    </dxf>
    <dxf>
      <font>
        <b/>
        <color rgb="FFFFFFFF"/>
      </font>
      <fill>
        <patternFill patternType="solid">
          <fgColor rgb="FF0000FF"/>
          <bgColor rgb="FF0000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>
          <bgColor theme="9" tint="0.59996337778862885"/>
        </patternFill>
      </fill>
    </dxf>
    <dxf>
      <fill>
        <gradientFill degree="270">
          <stop position="0">
            <color theme="0"/>
          </stop>
          <stop position="1">
            <color rgb="FFC0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>
          <bgColor theme="0"/>
        </patternFill>
      </fill>
    </dxf>
    <dxf>
      <fill>
        <gradientFill degree="270">
          <stop position="0">
            <color theme="0"/>
          </stop>
          <stop position="1">
            <color rgb="FFC0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>
          <bgColor theme="0"/>
        </patternFill>
      </fill>
    </dxf>
    <dxf>
      <fill>
        <patternFill>
          <bgColor theme="7" tint="0.39994506668294322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>
          <bgColor theme="0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ill>
        <gradientFill degree="270">
          <stop position="0">
            <color theme="0"/>
          </stop>
          <stop position="1">
            <color rgb="FFC0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>
          <bgColor theme="0"/>
        </patternFill>
      </fill>
    </dxf>
    <dxf>
      <fill>
        <gradientFill degree="270">
          <stop position="0">
            <color theme="0"/>
          </stop>
          <stop position="1">
            <color rgb="FFC0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00FF00"/>
          <bgColor rgb="FF00FF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7" tint="0.39994506668294322"/>
        </patternFill>
      </fill>
    </dxf>
    <dxf>
      <fill>
        <patternFill>
          <bgColor theme="0"/>
        </patternFill>
      </fill>
    </dxf>
    <dxf>
      <fill>
        <gradientFill degree="270">
          <stop position="0">
            <color theme="0"/>
          </stop>
          <stop position="1">
            <color rgb="FFC0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>
          <bgColor theme="0"/>
        </patternFill>
      </fill>
    </dxf>
    <dxf>
      <fill>
        <gradientFill degree="270">
          <stop position="0">
            <color theme="0"/>
          </stop>
          <stop position="1">
            <color rgb="FFC0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00FF00"/>
          <bgColor rgb="FF00FF00"/>
        </patternFill>
      </fill>
    </dxf>
    <dxf>
      <fill>
        <patternFill>
          <bgColor theme="9" tint="0.59996337778862885"/>
        </patternFill>
      </fill>
    </dxf>
    <dxf>
      <fill>
        <patternFill>
          <bgColor theme="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>
          <bgColor theme="7" tint="0.39994506668294322"/>
        </patternFill>
      </fill>
    </dxf>
    <dxf>
      <fill>
        <gradientFill degree="270">
          <stop position="0">
            <color theme="0"/>
          </stop>
          <stop position="1">
            <color rgb="FFC00000"/>
          </stop>
        </gradientFill>
      </fill>
    </dxf>
    <dxf>
      <fill>
        <patternFill>
          <bgColor theme="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gradientFill degree="270">
          <stop position="0">
            <color theme="0"/>
          </stop>
          <stop position="1">
            <color rgb="FFC00000"/>
          </stop>
        </gradient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>
          <bgColor theme="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gradientFill degree="270">
          <stop position="0">
            <color theme="0"/>
          </stop>
          <stop position="1">
            <color rgb="FFC00000"/>
          </stop>
        </gradient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>
          <bgColor theme="0"/>
        </patternFill>
      </fill>
    </dxf>
    <dxf>
      <fill>
        <gradientFill degree="270">
          <stop position="0">
            <color theme="0"/>
          </stop>
          <stop position="1">
            <color rgb="FFC00000"/>
          </stop>
        </gradientFill>
      </fill>
    </dxf>
    <dxf>
      <fill>
        <patternFill>
          <bgColor theme="7" tint="0.39994506668294322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>
          <bgColor theme="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gradientFill degree="270">
          <stop position="0">
            <color theme="0"/>
          </stop>
          <stop position="1">
            <color rgb="FFC00000"/>
          </stop>
        </gradient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gradientFill degree="270">
          <stop position="0">
            <color theme="0"/>
          </stop>
          <stop position="1">
            <color rgb="FFC00000"/>
          </stop>
        </gradientFill>
      </fill>
    </dxf>
    <dxf>
      <fill>
        <patternFill>
          <bgColor theme="0"/>
        </patternFill>
      </fill>
    </dxf>
    <dxf>
      <fill>
        <patternFill>
          <bgColor theme="7" tint="0.39994506668294322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>
          <bgColor theme="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gradientFill degree="270">
          <stop position="0">
            <color theme="0"/>
          </stop>
          <stop position="1">
            <color rgb="FFC00000"/>
          </stop>
        </gradientFill>
      </fill>
    </dxf>
    <dxf>
      <fill>
        <patternFill>
          <bgColor theme="7" tint="0.39994506668294322"/>
        </patternFill>
      </fill>
    </dxf>
    <dxf>
      <fill>
        <gradientFill degree="270">
          <stop position="0">
            <color theme="0"/>
          </stop>
          <stop position="1">
            <color rgb="FFC0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>
          <bgColor theme="0"/>
        </patternFill>
      </fill>
    </dxf>
    <dxf>
      <fill>
        <patternFill>
          <bgColor theme="9" tint="0.59996337778862885"/>
        </patternFill>
      </fill>
    </dxf>
    <dxf>
      <fill>
        <patternFill patternType="solid">
          <fgColor rgb="FF00FF00"/>
          <bgColor rgb="FF00FF00"/>
        </patternFill>
      </fill>
    </dxf>
    <dxf>
      <fill>
        <gradientFill degree="270">
          <stop position="0">
            <color theme="0"/>
          </stop>
          <stop position="1">
            <color rgb="FFC0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>
          <bgColor theme="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>
          <bgColor theme="0"/>
        </patternFill>
      </fill>
    </dxf>
    <dxf>
      <fill>
        <gradientFill degree="270">
          <stop position="0">
            <color theme="0"/>
          </stop>
          <stop position="1">
            <color rgb="FFC0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gradientFill degree="270">
          <stop position="0">
            <color theme="0"/>
          </stop>
          <stop position="1">
            <color rgb="FFC0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>
          <bgColor theme="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gradientFill degree="270">
          <stop position="0">
            <color theme="0"/>
          </stop>
          <stop position="1">
            <color rgb="FFC00000"/>
          </stop>
        </gradientFill>
      </fill>
    </dxf>
    <dxf>
      <fill>
        <patternFill>
          <bgColor theme="7" tint="0.39994506668294322"/>
        </patternFill>
      </fill>
    </dxf>
    <dxf>
      <fill>
        <patternFill patternType="solid">
          <fgColor rgb="FF00FF00"/>
          <bgColor rgb="FF00FF00"/>
        </patternFill>
      </fill>
    </dxf>
    <dxf>
      <fill>
        <gradientFill degree="270">
          <stop position="0">
            <color theme="0"/>
          </stop>
          <stop position="1">
            <color rgb="FFC0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gradientFill degree="270">
          <stop position="0">
            <color theme="0"/>
          </stop>
          <stop position="1">
            <color rgb="FFC00000"/>
          </stop>
        </gradientFill>
      </fill>
    </dxf>
    <dxf>
      <fill>
        <patternFill>
          <bgColor theme="0"/>
        </patternFill>
      </fill>
    </dxf>
    <dxf>
      <fill>
        <patternFill>
          <bgColor theme="7" tint="0.39994506668294322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gradientFill degree="270">
          <stop position="0">
            <color theme="0"/>
          </stop>
          <stop position="1">
            <color rgb="FFC00000"/>
          </stop>
        </gradient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gradientFill degree="270">
          <stop position="0">
            <color theme="0"/>
          </stop>
          <stop position="1">
            <color rgb="FFC00000"/>
          </stop>
        </gradient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gradientFill degree="270">
          <stop position="0">
            <color theme="0"/>
          </stop>
          <stop position="1">
            <color rgb="FFC00000"/>
          </stop>
        </gradientFill>
      </fill>
    </dxf>
    <dxf>
      <fill>
        <gradientFill degree="270">
          <stop position="0">
            <color theme="0"/>
          </stop>
          <stop position="1">
            <color rgb="FFC0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>
          <bgColor theme="0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colors>
    <mruColors>
      <color rgb="FF9FFC24"/>
      <color rgb="FFE43F2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238125</xdr:colOff>
      <xdr:row>1</xdr:row>
      <xdr:rowOff>9525</xdr:rowOff>
    </xdr:from>
    <xdr:ext cx="819150" cy="819150"/>
    <xdr:pic>
      <xdr:nvPicPr>
        <xdr:cNvPr id="2" name="image2.gif" title="Image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219075</xdr:colOff>
      <xdr:row>0</xdr:row>
      <xdr:rowOff>266700</xdr:rowOff>
    </xdr:from>
    <xdr:ext cx="923925" cy="819150"/>
    <xdr:pic>
      <xdr:nvPicPr>
        <xdr:cNvPr id="3" name="image1.jpg" title="Image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ebextensions/_rels/taskpanes.xml.rels><?xml version="1.0" encoding="UTF-8" standalone="yes"?>
<Relationships xmlns="http://schemas.openxmlformats.org/package/2006/relationships"><Relationship Id="rId2" Type="http://schemas.microsoft.com/office/2011/relationships/webextension" Target="webextension2.xml"/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6">
    <wetp:webextensionref xmlns:r="http://schemas.openxmlformats.org/officeDocument/2006/relationships" r:id="rId1"/>
  </wetp:taskpane>
  <wetp:taskpane dockstate="right" visibility="0" width="350" row="7">
    <wetp:webextensionref xmlns:r="http://schemas.openxmlformats.org/officeDocument/2006/relationships" r:id="rId2"/>
  </wetp:taskpane>
</wetp:taskpanes>
</file>

<file path=xl/webextensions/webextension1.xml><?xml version="1.0" encoding="utf-8"?>
<we:webextension xmlns:we="http://schemas.microsoft.com/office/webextensions/webextension/2010/11" id="{158316DD-EEF7-4468-A965-637029B42C95}">
  <we:reference id="wa200006009" version="2.0.1.10" store="sl-SI" storeType="OMEX"/>
  <we:alternateReferences>
    <we:reference id="WA200006009" version="2.0.1.10" store="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_xldudf_SAI_ASK</we:customFunctionIds>
        <we:customFunctionIds>_xldudf_SAI_PROMPTARRAY</we:customFunctionIds>
        <we:customFunctionIds>_xldudf_SAI_GENERATETABLE</we:customFunctionIds>
        <we:customFunctionIds>_xldudf_SAI_FILL</we:customFunctionIds>
        <we:customFunctionIds>_xldudf_SAI_SPLIT</we:customFunctionIds>
        <we:customFunctionIds>_xldudf_SAI_EXTRACT</we:customFunctionIds>
        <we:customFunctionIds>_xldudf_SAI_EXTRACTARRAY</we:customFunctionIds>
        <we:customFunctionIds>_xldudf_SAI_EDIT</we:customFunctionIds>
        <we:customFunctionIds>_xldudf_SAI_EDITARRAY</we:customFunctionIds>
        <we:customFunctionIds>_xldudf_SAI_FORMAT</we:customFunctionIds>
        <we:customFunctionIds>_xldudf_SAI_FORMATARRAY</we:customFunctionIds>
        <we:customFunctionIds>_xldudf_SAI_CLASSIFY</we:customFunctionIds>
        <we:customFunctionIds>_xldudf_SAI_CLASSIFYARRAY</we:customFunctionIds>
        <we:customFunctionIds>_xldudf_SAI_TAG</we:customFunctionIds>
        <we:customFunctionIds>_xldudf_SAI_TAGARRAY</we:customFunctionIds>
        <we:customFunctionIds>_xldudf_SAI_SUMMARIZE</we:customFunctionIds>
        <we:customFunctionIds>_xldudf_SAI_SUMMARIZEARRAY</we:customFunctionIds>
      </we:customFunctionIdList>
    </a:ext>
  </we:extLst>
</we:webextension>
</file>

<file path=xl/webextensions/webextension2.xml><?xml version="1.0" encoding="utf-8"?>
<we:webextension xmlns:we="http://schemas.microsoft.com/office/webextensions/webextension/2010/11" id="{659DDC59-83FD-4969-95BF-8F24F5DDBF30}">
  <we:reference id="wa200005271" version="2.5.5.0" store="sl-SI" storeType="OMEX"/>
  <we:alternateReferences>
    <we:reference id="WA200005271" version="2.5.5.0" store="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_xldudf_AI_TABLE</we:customFunctionIds>
        <we:customFunctionIds>_xldudf_AI_FILL</we:customFunctionIds>
        <we:customFunctionIds>_xldudf_AI_LIST</we:customFunctionIds>
        <we:customFunctionIds>_xldudf_AI_ASK</we:customFunctionIds>
        <we:customFunctionIds>_xldudf_AI_FORMAT</we:customFunctionIds>
        <we:customFunctionIds>_xldudf_AI_EXTRACT</we:customFunctionIds>
        <we:customFunctionIds>_xldudf_AI_TRANSLATE</we:customFunctionIds>
      </we:customFunctionIdList>
    </a:ext>
  </we:extLst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73FF7-8ECD-43B0-BD48-EB9E91D25561}">
  <sheetPr codeName="List1">
    <tabColor rgb="FF002060"/>
    <pageSetUpPr fitToPage="1"/>
  </sheetPr>
  <dimension ref="A1:AO996"/>
  <sheetViews>
    <sheetView topLeftCell="A22" zoomScaleNormal="100" workbookViewId="0">
      <pane xSplit="4" topLeftCell="E1" activePane="topRight" state="frozen"/>
      <selection activeCell="A9" sqref="A9"/>
      <selection pane="topRight" activeCell="F5" sqref="F5"/>
    </sheetView>
  </sheetViews>
  <sheetFormatPr defaultColWidth="14.453125" defaultRowHeight="14.5" x14ac:dyDescent="0.35"/>
  <cols>
    <col min="1" max="1" width="13.26953125" customWidth="1"/>
    <col min="2" max="2" width="8.81640625" hidden="1" customWidth="1"/>
    <col min="3" max="3" width="15.453125" style="430" customWidth="1"/>
    <col min="4" max="4" width="15.36328125" customWidth="1"/>
    <col min="5" max="5" width="9.7265625" customWidth="1"/>
    <col min="6" max="6" width="7.54296875" customWidth="1"/>
    <col min="7" max="8" width="5.54296875" customWidth="1"/>
    <col min="9" max="9" width="5.6328125" bestFit="1" customWidth="1"/>
    <col min="10" max="10" width="5.81640625" customWidth="1"/>
    <col min="11" max="25" width="5.54296875" customWidth="1"/>
    <col min="26" max="26" width="4.453125" customWidth="1"/>
    <col min="27" max="27" width="5.7265625" customWidth="1"/>
    <col min="28" max="29" width="0.1796875" customWidth="1"/>
    <col min="30" max="30" width="14.453125" customWidth="1"/>
    <col min="31" max="31" width="14.453125" hidden="1" customWidth="1"/>
    <col min="32" max="32" width="16.26953125" hidden="1" customWidth="1"/>
    <col min="33" max="33" width="14" hidden="1" customWidth="1"/>
    <col min="34" max="34" width="0" hidden="1" customWidth="1"/>
    <col min="35" max="40" width="14.453125" hidden="1" customWidth="1"/>
  </cols>
  <sheetData>
    <row r="1" spans="1:41" ht="14.25" customHeight="1" thickTop="1" thickBot="1" x14ac:dyDescent="0.4">
      <c r="A1" s="455" t="s">
        <v>1</v>
      </c>
      <c r="B1" s="456"/>
      <c r="C1" s="456"/>
      <c r="D1" s="4" t="s">
        <v>2</v>
      </c>
      <c r="E1" s="5" t="s">
        <v>3</v>
      </c>
      <c r="F1" s="6"/>
      <c r="G1" s="7">
        <v>1</v>
      </c>
      <c r="H1" s="7">
        <v>2</v>
      </c>
      <c r="I1" s="7">
        <v>3</v>
      </c>
      <c r="J1" s="7">
        <v>4</v>
      </c>
      <c r="K1" s="7">
        <v>5</v>
      </c>
      <c r="L1" s="7">
        <v>6</v>
      </c>
      <c r="M1" s="7">
        <v>7</v>
      </c>
      <c r="N1" s="7">
        <v>8</v>
      </c>
      <c r="O1" s="7">
        <v>9</v>
      </c>
      <c r="P1" s="8" t="s">
        <v>4</v>
      </c>
      <c r="Q1" s="7">
        <v>10</v>
      </c>
      <c r="R1" s="7">
        <v>11</v>
      </c>
      <c r="S1" s="7">
        <v>12</v>
      </c>
      <c r="T1" s="7">
        <v>13</v>
      </c>
      <c r="U1" s="7">
        <v>14</v>
      </c>
      <c r="V1" s="7">
        <v>15</v>
      </c>
      <c r="W1" s="7">
        <v>16</v>
      </c>
      <c r="X1" s="7">
        <v>17</v>
      </c>
      <c r="Y1" s="7">
        <v>18</v>
      </c>
      <c r="Z1" s="8" t="s">
        <v>5</v>
      </c>
      <c r="AA1" s="9" t="s">
        <v>6</v>
      </c>
      <c r="AB1" s="414"/>
      <c r="AC1" s="414"/>
    </row>
    <row r="2" spans="1:41" ht="16.5" customHeight="1" thickTop="1" thickBot="1" x14ac:dyDescent="0.4">
      <c r="A2" s="457" t="s">
        <v>7</v>
      </c>
      <c r="B2" s="458"/>
      <c r="C2" s="459"/>
      <c r="D2" s="12" t="s">
        <v>8</v>
      </c>
      <c r="E2" s="14"/>
      <c r="F2" s="15"/>
      <c r="G2" s="16">
        <v>4</v>
      </c>
      <c r="H2" s="19">
        <v>5</v>
      </c>
      <c r="I2" s="19">
        <v>3</v>
      </c>
      <c r="J2" s="19">
        <v>4</v>
      </c>
      <c r="K2" s="19">
        <v>4</v>
      </c>
      <c r="L2" s="19">
        <v>3</v>
      </c>
      <c r="M2" s="19">
        <v>5</v>
      </c>
      <c r="N2" s="19">
        <v>5</v>
      </c>
      <c r="O2" s="19">
        <v>3</v>
      </c>
      <c r="P2" s="8">
        <f>SUM(G2:O2)</f>
        <v>36</v>
      </c>
      <c r="Q2" s="19">
        <v>3</v>
      </c>
      <c r="R2" s="19">
        <v>4</v>
      </c>
      <c r="S2" s="19">
        <v>5</v>
      </c>
      <c r="T2" s="19">
        <v>4</v>
      </c>
      <c r="U2" s="19">
        <v>3</v>
      </c>
      <c r="V2" s="19">
        <v>5</v>
      </c>
      <c r="W2" s="19">
        <v>3</v>
      </c>
      <c r="X2" s="19">
        <v>4</v>
      </c>
      <c r="Y2" s="19">
        <v>5</v>
      </c>
      <c r="Z2" s="8">
        <f>SUM(Q2:Y2)</f>
        <v>36</v>
      </c>
      <c r="AA2" s="9">
        <f>P2+Z2</f>
        <v>72</v>
      </c>
      <c r="AB2" s="414"/>
      <c r="AC2" s="414"/>
    </row>
    <row r="3" spans="1:41" ht="19.5" customHeight="1" thickTop="1" thickBot="1" x14ac:dyDescent="0.4">
      <c r="A3" s="21"/>
      <c r="B3" s="21" t="s">
        <v>10</v>
      </c>
      <c r="C3" s="351" t="s">
        <v>11</v>
      </c>
      <c r="D3" s="22" t="s">
        <v>12</v>
      </c>
      <c r="E3" s="446" t="s">
        <v>13</v>
      </c>
      <c r="F3" s="447" t="s">
        <v>14</v>
      </c>
      <c r="G3" s="23">
        <v>7</v>
      </c>
      <c r="H3" s="25">
        <v>1</v>
      </c>
      <c r="I3" s="25">
        <v>3</v>
      </c>
      <c r="J3" s="25">
        <v>17</v>
      </c>
      <c r="K3" s="25">
        <v>9</v>
      </c>
      <c r="L3" s="25">
        <v>13</v>
      </c>
      <c r="M3" s="25">
        <v>11</v>
      </c>
      <c r="N3" s="25">
        <v>15</v>
      </c>
      <c r="O3" s="25">
        <v>5</v>
      </c>
      <c r="P3" s="27"/>
      <c r="Q3" s="25">
        <v>10</v>
      </c>
      <c r="R3" s="25">
        <v>18</v>
      </c>
      <c r="S3" s="25">
        <v>8</v>
      </c>
      <c r="T3" s="25">
        <v>2</v>
      </c>
      <c r="U3" s="25">
        <v>12</v>
      </c>
      <c r="V3" s="25">
        <v>4</v>
      </c>
      <c r="W3" s="25">
        <v>14</v>
      </c>
      <c r="X3" s="25">
        <v>6</v>
      </c>
      <c r="Y3" s="25">
        <v>16</v>
      </c>
      <c r="Z3" s="34"/>
      <c r="AA3" s="35"/>
      <c r="AB3" s="415"/>
      <c r="AC3" s="415"/>
      <c r="AF3" s="362">
        <v>44251</v>
      </c>
      <c r="AG3" s="363" t="s">
        <v>170</v>
      </c>
      <c r="AH3" s="391" t="s">
        <v>172</v>
      </c>
      <c r="AI3" s="392">
        <v>44300</v>
      </c>
      <c r="AJ3" s="368" t="s">
        <v>177</v>
      </c>
      <c r="AK3" s="392" t="s">
        <v>172</v>
      </c>
      <c r="AL3" s="392">
        <v>44307</v>
      </c>
      <c r="AM3" s="368" t="s">
        <v>178</v>
      </c>
      <c r="AN3" s="392" t="s">
        <v>172</v>
      </c>
    </row>
    <row r="4" spans="1:41" ht="16.5" customHeight="1" thickTop="1" thickBot="1" x14ac:dyDescent="0.4">
      <c r="A4" s="416"/>
      <c r="B4" s="417"/>
      <c r="C4" s="418" t="s">
        <v>162</v>
      </c>
      <c r="D4" s="419">
        <v>18</v>
      </c>
      <c r="E4" s="380"/>
      <c r="F4" s="384">
        <v>1</v>
      </c>
      <c r="G4" s="349">
        <v>5</v>
      </c>
      <c r="H4" s="349">
        <v>6</v>
      </c>
      <c r="I4" s="349">
        <v>4</v>
      </c>
      <c r="J4" s="349">
        <v>5</v>
      </c>
      <c r="K4" s="349">
        <v>4</v>
      </c>
      <c r="L4" s="349">
        <v>4</v>
      </c>
      <c r="M4" s="349">
        <v>8</v>
      </c>
      <c r="N4" s="349">
        <v>5</v>
      </c>
      <c r="O4" s="454">
        <v>4</v>
      </c>
      <c r="P4" s="40">
        <f t="shared" ref="P4:P8" si="0">SUM(G4:O4)</f>
        <v>45</v>
      </c>
      <c r="Q4" s="349">
        <v>3</v>
      </c>
      <c r="R4" s="349">
        <v>6</v>
      </c>
      <c r="S4" s="349">
        <v>6</v>
      </c>
      <c r="T4" s="349">
        <v>4</v>
      </c>
      <c r="U4" s="349">
        <v>3</v>
      </c>
      <c r="V4" s="349">
        <v>11</v>
      </c>
      <c r="W4" s="349">
        <v>3</v>
      </c>
      <c r="X4" s="349">
        <v>5</v>
      </c>
      <c r="Y4" s="349">
        <v>6</v>
      </c>
      <c r="Z4" s="40">
        <f>SUM(Q4:Y4)</f>
        <v>47</v>
      </c>
      <c r="AA4" s="420">
        <f t="shared" ref="AA4:AA8" si="1">+P4+Z4</f>
        <v>92</v>
      </c>
      <c r="AB4" s="414"/>
      <c r="AC4" s="414"/>
      <c r="AE4" s="355"/>
      <c r="AF4" s="370"/>
      <c r="AG4" s="373"/>
      <c r="AH4" s="393"/>
      <c r="AI4" s="370"/>
      <c r="AJ4" s="357"/>
      <c r="AK4" s="400"/>
      <c r="AL4" s="386"/>
      <c r="AM4" s="404"/>
      <c r="AN4" s="364"/>
    </row>
    <row r="5" spans="1:41" ht="16.5" customHeight="1" thickBot="1" x14ac:dyDescent="0.4">
      <c r="A5" s="43"/>
      <c r="B5" s="44"/>
      <c r="C5" s="418" t="s">
        <v>17</v>
      </c>
      <c r="D5" s="419">
        <v>14</v>
      </c>
      <c r="E5" s="380"/>
      <c r="F5" s="383"/>
      <c r="G5" s="349">
        <v>7</v>
      </c>
      <c r="H5" s="349">
        <v>8</v>
      </c>
      <c r="I5" s="349">
        <v>4</v>
      </c>
      <c r="J5" s="349">
        <v>5</v>
      </c>
      <c r="K5" s="349">
        <v>5</v>
      </c>
      <c r="L5" s="349">
        <v>3</v>
      </c>
      <c r="M5" s="349">
        <v>5</v>
      </c>
      <c r="N5" s="349">
        <v>9</v>
      </c>
      <c r="O5" s="454">
        <v>5</v>
      </c>
      <c r="P5" s="40">
        <f t="shared" si="0"/>
        <v>51</v>
      </c>
      <c r="Q5" s="349">
        <v>5</v>
      </c>
      <c r="R5" s="349">
        <v>6</v>
      </c>
      <c r="S5" s="349">
        <v>5</v>
      </c>
      <c r="T5" s="349">
        <v>8</v>
      </c>
      <c r="U5" s="349">
        <v>3</v>
      </c>
      <c r="V5" s="349">
        <v>8</v>
      </c>
      <c r="W5" s="349">
        <v>4</v>
      </c>
      <c r="X5" s="349">
        <v>6</v>
      </c>
      <c r="Y5" s="349">
        <v>8</v>
      </c>
      <c r="Z5" s="40">
        <f t="shared" ref="Z5:Z8" si="2">SUM(Q5:Y5)</f>
        <v>53</v>
      </c>
      <c r="AA5" s="420">
        <f t="shared" si="1"/>
        <v>104</v>
      </c>
      <c r="AB5" s="414"/>
      <c r="AC5" s="414"/>
      <c r="AE5" s="355"/>
      <c r="AF5" s="371"/>
      <c r="AG5" s="369"/>
      <c r="AH5" s="394"/>
      <c r="AI5" s="371"/>
      <c r="AJ5" s="358"/>
      <c r="AK5" s="401"/>
      <c r="AL5" s="387"/>
      <c r="AM5" s="405"/>
      <c r="AN5" s="365"/>
      <c r="AO5" s="450"/>
    </row>
    <row r="6" spans="1:41" ht="16.5" customHeight="1" thickBot="1" x14ac:dyDescent="0.4">
      <c r="A6" s="50"/>
      <c r="B6" s="44"/>
      <c r="C6" s="418" t="s">
        <v>16</v>
      </c>
      <c r="D6" s="419">
        <v>16</v>
      </c>
      <c r="E6" s="380">
        <v>1</v>
      </c>
      <c r="F6" s="385">
        <v>1</v>
      </c>
      <c r="G6" s="349">
        <v>4</v>
      </c>
      <c r="H6" s="349">
        <v>5</v>
      </c>
      <c r="I6" s="349">
        <v>3</v>
      </c>
      <c r="J6" s="349">
        <v>5</v>
      </c>
      <c r="K6" s="349">
        <v>7</v>
      </c>
      <c r="L6" s="349">
        <v>2</v>
      </c>
      <c r="M6" s="349">
        <v>6</v>
      </c>
      <c r="N6" s="349">
        <v>5</v>
      </c>
      <c r="O6" s="380">
        <v>3</v>
      </c>
      <c r="P6" s="40">
        <f t="shared" si="0"/>
        <v>40</v>
      </c>
      <c r="Q6" s="349">
        <v>5</v>
      </c>
      <c r="R6" s="349">
        <v>5</v>
      </c>
      <c r="S6" s="349">
        <v>7</v>
      </c>
      <c r="T6" s="349">
        <v>5</v>
      </c>
      <c r="U6" s="349">
        <v>4</v>
      </c>
      <c r="V6" s="349">
        <v>7</v>
      </c>
      <c r="W6" s="349">
        <v>3</v>
      </c>
      <c r="X6" s="349">
        <v>5</v>
      </c>
      <c r="Y6" s="349">
        <v>6</v>
      </c>
      <c r="Z6" s="40">
        <f t="shared" si="2"/>
        <v>47</v>
      </c>
      <c r="AA6" s="420">
        <f t="shared" si="1"/>
        <v>87</v>
      </c>
      <c r="AB6" s="414"/>
      <c r="AC6" s="414"/>
      <c r="AE6" s="355"/>
      <c r="AF6" s="371"/>
      <c r="AG6" s="369"/>
      <c r="AH6" s="394"/>
      <c r="AI6" s="371"/>
      <c r="AJ6" s="358"/>
      <c r="AK6" s="401"/>
      <c r="AL6" s="387"/>
      <c r="AM6" s="405"/>
      <c r="AN6" s="366"/>
    </row>
    <row r="7" spans="1:41" ht="16.5" customHeight="1" thickBot="1" x14ac:dyDescent="0.4">
      <c r="A7" s="43"/>
      <c r="B7" s="44"/>
      <c r="C7" s="410" t="s">
        <v>20</v>
      </c>
      <c r="D7" s="350">
        <v>18</v>
      </c>
      <c r="E7" s="380"/>
      <c r="F7" s="384"/>
      <c r="G7" s="349">
        <v>5</v>
      </c>
      <c r="H7" s="349">
        <v>9</v>
      </c>
      <c r="I7" s="349">
        <v>5</v>
      </c>
      <c r="J7" s="349">
        <v>8</v>
      </c>
      <c r="K7" s="349">
        <v>5</v>
      </c>
      <c r="L7" s="349">
        <v>3</v>
      </c>
      <c r="M7" s="349">
        <v>6</v>
      </c>
      <c r="N7" s="349">
        <v>6</v>
      </c>
      <c r="O7" s="380">
        <v>3</v>
      </c>
      <c r="P7" s="40">
        <f t="shared" si="0"/>
        <v>50</v>
      </c>
      <c r="Q7" s="349">
        <v>5</v>
      </c>
      <c r="R7" s="349">
        <v>4</v>
      </c>
      <c r="S7" s="349">
        <v>5</v>
      </c>
      <c r="T7" s="349">
        <v>4</v>
      </c>
      <c r="U7" s="349">
        <v>3</v>
      </c>
      <c r="V7" s="349">
        <v>5</v>
      </c>
      <c r="W7" s="349">
        <v>3</v>
      </c>
      <c r="X7" s="349">
        <v>8</v>
      </c>
      <c r="Y7" s="349">
        <v>5</v>
      </c>
      <c r="Z7" s="40">
        <f t="shared" si="2"/>
        <v>42</v>
      </c>
      <c r="AA7" s="420">
        <f t="shared" si="1"/>
        <v>92</v>
      </c>
      <c r="AB7" s="414"/>
      <c r="AC7" s="414"/>
      <c r="AE7" s="355"/>
      <c r="AF7" s="371"/>
      <c r="AG7" s="374"/>
      <c r="AH7" s="395"/>
      <c r="AI7" s="371"/>
      <c r="AJ7" s="358"/>
      <c r="AK7" s="401"/>
      <c r="AL7" s="387"/>
      <c r="AM7" s="406"/>
      <c r="AN7" s="365"/>
    </row>
    <row r="8" spans="1:41" ht="16.5" customHeight="1" thickBot="1" x14ac:dyDescent="0.4">
      <c r="A8" s="50"/>
      <c r="B8" s="44"/>
      <c r="C8" s="410" t="s">
        <v>18</v>
      </c>
      <c r="D8" s="350">
        <v>18</v>
      </c>
      <c r="E8" s="380">
        <v>1</v>
      </c>
      <c r="F8" s="383"/>
      <c r="G8" s="349">
        <v>8</v>
      </c>
      <c r="H8" s="349">
        <v>6</v>
      </c>
      <c r="I8" s="349">
        <v>4</v>
      </c>
      <c r="J8" s="349">
        <v>5</v>
      </c>
      <c r="K8" s="349">
        <v>5</v>
      </c>
      <c r="L8" s="349">
        <v>3</v>
      </c>
      <c r="M8" s="349">
        <v>8</v>
      </c>
      <c r="N8" s="349">
        <v>7</v>
      </c>
      <c r="O8" s="454">
        <v>3</v>
      </c>
      <c r="P8" s="40">
        <f t="shared" si="0"/>
        <v>49</v>
      </c>
      <c r="Q8" s="349">
        <v>2</v>
      </c>
      <c r="R8" s="349">
        <v>5</v>
      </c>
      <c r="S8" s="349">
        <v>7</v>
      </c>
      <c r="T8" s="349">
        <v>6</v>
      </c>
      <c r="U8" s="349">
        <v>4</v>
      </c>
      <c r="V8" s="349">
        <v>7</v>
      </c>
      <c r="W8" s="349">
        <v>3</v>
      </c>
      <c r="X8" s="349">
        <v>5</v>
      </c>
      <c r="Y8" s="349">
        <v>6</v>
      </c>
      <c r="Z8" s="40">
        <f t="shared" si="2"/>
        <v>45</v>
      </c>
      <c r="AA8" s="420">
        <f t="shared" si="1"/>
        <v>94</v>
      </c>
      <c r="AB8" s="414"/>
      <c r="AC8" s="414"/>
      <c r="AE8" s="355"/>
      <c r="AF8" s="371"/>
      <c r="AG8" s="374"/>
      <c r="AH8" s="395"/>
      <c r="AI8" s="371"/>
      <c r="AJ8" s="359"/>
      <c r="AK8" s="402"/>
      <c r="AL8" s="387"/>
      <c r="AM8" s="406"/>
      <c r="AN8" s="366"/>
    </row>
    <row r="9" spans="1:41" ht="16.5" customHeight="1" thickBot="1" x14ac:dyDescent="0.4">
      <c r="A9" s="50"/>
      <c r="B9" s="44"/>
      <c r="C9" s="410" t="s">
        <v>181</v>
      </c>
      <c r="D9" s="350">
        <v>16</v>
      </c>
      <c r="E9" s="380"/>
      <c r="F9" s="383"/>
      <c r="G9" s="349">
        <v>5</v>
      </c>
      <c r="H9" s="349">
        <v>9</v>
      </c>
      <c r="I9" s="349">
        <v>3</v>
      </c>
      <c r="J9" s="349">
        <v>5</v>
      </c>
      <c r="K9" s="349">
        <v>5</v>
      </c>
      <c r="L9" s="349">
        <v>3</v>
      </c>
      <c r="M9" s="349">
        <v>8</v>
      </c>
      <c r="N9" s="349">
        <v>5</v>
      </c>
      <c r="O9" s="454">
        <v>4</v>
      </c>
      <c r="P9" s="40">
        <f t="shared" ref="P9:P12" si="3">SUM(G9:O9)</f>
        <v>47</v>
      </c>
      <c r="Q9" s="349">
        <v>3</v>
      </c>
      <c r="R9" s="349">
        <v>4</v>
      </c>
      <c r="S9" s="349">
        <v>7</v>
      </c>
      <c r="T9" s="349">
        <v>6</v>
      </c>
      <c r="U9" s="349">
        <v>5</v>
      </c>
      <c r="V9" s="349">
        <v>8</v>
      </c>
      <c r="W9" s="349">
        <v>3</v>
      </c>
      <c r="X9" s="349">
        <v>7</v>
      </c>
      <c r="Y9" s="349">
        <v>5</v>
      </c>
      <c r="Z9" s="40">
        <f t="shared" ref="Z9:Z12" si="4">SUM(Q9:Y9)</f>
        <v>48</v>
      </c>
      <c r="AA9" s="420">
        <f t="shared" ref="AA9:AA12" si="5">+P9+Z9</f>
        <v>95</v>
      </c>
      <c r="AB9" s="414"/>
      <c r="AC9" s="414"/>
      <c r="AE9" s="355"/>
      <c r="AF9" s="371"/>
      <c r="AG9" s="369"/>
      <c r="AH9" s="395"/>
      <c r="AI9" s="371"/>
      <c r="AJ9" s="358"/>
      <c r="AK9" s="402"/>
      <c r="AL9" s="387"/>
      <c r="AM9" s="405"/>
      <c r="AN9" s="365"/>
    </row>
    <row r="10" spans="1:41" ht="16.5" customHeight="1" thickBot="1" x14ac:dyDescent="0.4">
      <c r="A10" s="43"/>
      <c r="B10" s="44"/>
      <c r="C10" s="410"/>
      <c r="D10" s="350"/>
      <c r="E10" s="380"/>
      <c r="F10" s="385"/>
      <c r="G10" s="349"/>
      <c r="H10" s="349"/>
      <c r="I10" s="349"/>
      <c r="J10" s="349"/>
      <c r="K10" s="349"/>
      <c r="L10" s="349"/>
      <c r="M10" s="349"/>
      <c r="N10" s="349"/>
      <c r="O10" s="380"/>
      <c r="P10" s="40">
        <f t="shared" si="3"/>
        <v>0</v>
      </c>
      <c r="Q10" s="349"/>
      <c r="R10" s="349"/>
      <c r="S10" s="349"/>
      <c r="T10" s="349"/>
      <c r="U10" s="349"/>
      <c r="V10" s="349"/>
      <c r="W10" s="349"/>
      <c r="X10" s="349"/>
      <c r="Y10" s="349"/>
      <c r="Z10" s="40">
        <f t="shared" si="4"/>
        <v>0</v>
      </c>
      <c r="AA10" s="420">
        <f t="shared" si="5"/>
        <v>0</v>
      </c>
      <c r="AB10" s="414"/>
      <c r="AC10" s="414"/>
      <c r="AE10" s="355"/>
      <c r="AF10" s="371"/>
      <c r="AG10" s="374"/>
      <c r="AH10" s="395"/>
      <c r="AI10" s="371"/>
      <c r="AJ10" s="358"/>
      <c r="AK10" s="401"/>
      <c r="AL10" s="387"/>
      <c r="AM10" s="405"/>
      <c r="AN10" s="366"/>
    </row>
    <row r="11" spans="1:41" ht="16.5" customHeight="1" thickBot="1" x14ac:dyDescent="0.4">
      <c r="A11" s="43"/>
      <c r="B11" s="44"/>
      <c r="C11" s="410"/>
      <c r="D11" s="350"/>
      <c r="E11" s="379"/>
      <c r="F11" s="37"/>
      <c r="G11" s="349"/>
      <c r="H11" s="349"/>
      <c r="I11" s="349"/>
      <c r="J11" s="349"/>
      <c r="K11" s="349"/>
      <c r="L11" s="349"/>
      <c r="M11" s="349"/>
      <c r="N11" s="349"/>
      <c r="O11" s="379"/>
      <c r="P11" s="40">
        <f t="shared" si="3"/>
        <v>0</v>
      </c>
      <c r="Q11" s="349"/>
      <c r="R11" s="349"/>
      <c r="S11" s="349"/>
      <c r="T11" s="349"/>
      <c r="U11" s="349"/>
      <c r="V11" s="349"/>
      <c r="W11" s="349"/>
      <c r="X11" s="349"/>
      <c r="Y11" s="349"/>
      <c r="Z11" s="40">
        <f t="shared" si="4"/>
        <v>0</v>
      </c>
      <c r="AA11" s="420">
        <f t="shared" si="5"/>
        <v>0</v>
      </c>
      <c r="AB11" s="414"/>
      <c r="AC11" s="414"/>
      <c r="AE11" s="356"/>
      <c r="AF11" s="371"/>
      <c r="AG11" s="369"/>
      <c r="AH11" s="395"/>
      <c r="AI11" s="371"/>
      <c r="AJ11" s="358"/>
      <c r="AK11" s="401"/>
      <c r="AL11" s="387"/>
      <c r="AM11" s="405"/>
      <c r="AN11" s="366"/>
    </row>
    <row r="12" spans="1:41" ht="16.5" customHeight="1" thickBot="1" x14ac:dyDescent="0.4">
      <c r="A12" s="50"/>
      <c r="B12" s="44"/>
      <c r="C12" s="410"/>
      <c r="D12" s="350"/>
      <c r="E12" s="378"/>
      <c r="F12" s="381"/>
      <c r="G12" s="349"/>
      <c r="H12" s="349"/>
      <c r="I12" s="349"/>
      <c r="J12" s="349"/>
      <c r="K12" s="349"/>
      <c r="L12" s="349"/>
      <c r="M12" s="349"/>
      <c r="N12" s="349"/>
      <c r="O12" s="349"/>
      <c r="P12" s="40">
        <f t="shared" si="3"/>
        <v>0</v>
      </c>
      <c r="Q12" s="349"/>
      <c r="R12" s="349"/>
      <c r="S12" s="349"/>
      <c r="T12" s="349"/>
      <c r="U12" s="349"/>
      <c r="V12" s="349"/>
      <c r="W12" s="349"/>
      <c r="X12" s="349"/>
      <c r="Y12" s="349"/>
      <c r="Z12" s="40">
        <f t="shared" si="4"/>
        <v>0</v>
      </c>
      <c r="AA12" s="420">
        <f t="shared" si="5"/>
        <v>0</v>
      </c>
      <c r="AB12" s="414"/>
      <c r="AC12" s="414"/>
      <c r="AE12" s="356"/>
      <c r="AF12" s="371"/>
      <c r="AG12" s="369"/>
      <c r="AH12" s="394"/>
      <c r="AI12" s="371"/>
      <c r="AJ12" s="358"/>
      <c r="AK12" s="401"/>
      <c r="AL12" s="387"/>
      <c r="AM12" s="405"/>
      <c r="AN12" s="365"/>
    </row>
    <row r="13" spans="1:41" ht="16.5" customHeight="1" thickBot="1" x14ac:dyDescent="0.4">
      <c r="A13" s="43"/>
      <c r="B13" s="44"/>
      <c r="C13" s="409"/>
      <c r="D13" s="419"/>
      <c r="E13" s="380"/>
      <c r="F13" s="383"/>
      <c r="G13" s="349"/>
      <c r="H13" s="349"/>
      <c r="I13" s="349"/>
      <c r="J13" s="349"/>
      <c r="K13" s="349"/>
      <c r="L13" s="349"/>
      <c r="M13" s="349"/>
      <c r="N13" s="349"/>
      <c r="O13" s="349"/>
      <c r="P13" s="40">
        <f t="shared" ref="P13:P14" si="6">SUM(G13:O13)</f>
        <v>0</v>
      </c>
      <c r="Q13" s="349"/>
      <c r="R13" s="349"/>
      <c r="S13" s="349"/>
      <c r="T13" s="349"/>
      <c r="U13" s="349"/>
      <c r="V13" s="349"/>
      <c r="W13" s="349"/>
      <c r="X13" s="349"/>
      <c r="Y13" s="349"/>
      <c r="Z13" s="40">
        <f t="shared" ref="Z13:Z14" si="7">SUM(Q13:Y13)</f>
        <v>0</v>
      </c>
      <c r="AA13" s="420">
        <f>SUM(P13+Z13)</f>
        <v>0</v>
      </c>
      <c r="AB13" s="414"/>
      <c r="AC13" s="414"/>
      <c r="AE13" s="355" t="s">
        <v>166</v>
      </c>
      <c r="AF13" s="371">
        <v>-5</v>
      </c>
      <c r="AG13" s="374">
        <v>0</v>
      </c>
      <c r="AH13" s="395">
        <v>-5</v>
      </c>
      <c r="AI13" s="371">
        <v>0</v>
      </c>
      <c r="AJ13" s="358">
        <v>0</v>
      </c>
      <c r="AK13" s="401">
        <f t="shared" ref="AK13:AK18" si="8">++AI13+AJ13</f>
        <v>0</v>
      </c>
      <c r="AL13" s="387">
        <v>-5</v>
      </c>
      <c r="AM13" s="406"/>
      <c r="AN13" s="366">
        <f t="shared" ref="AN13:AN17" si="9">+AK13+AL13+AM13</f>
        <v>-5</v>
      </c>
    </row>
    <row r="14" spans="1:41" ht="16.5" customHeight="1" thickBot="1" x14ac:dyDescent="0.4">
      <c r="A14" s="50"/>
      <c r="B14" s="44"/>
      <c r="C14" s="409"/>
      <c r="D14" s="419"/>
      <c r="E14" s="379"/>
      <c r="F14" s="382"/>
      <c r="G14" s="349"/>
      <c r="H14" s="349"/>
      <c r="I14" s="349"/>
      <c r="J14" s="349"/>
      <c r="K14" s="349"/>
      <c r="L14" s="349"/>
      <c r="M14" s="349"/>
      <c r="N14" s="349"/>
      <c r="O14" s="349"/>
      <c r="P14" s="40">
        <f t="shared" si="6"/>
        <v>0</v>
      </c>
      <c r="Q14" s="349"/>
      <c r="R14" s="349"/>
      <c r="S14" s="349"/>
      <c r="T14" s="349"/>
      <c r="U14" s="349"/>
      <c r="V14" s="349"/>
      <c r="W14" s="349"/>
      <c r="X14" s="349"/>
      <c r="Y14" s="349"/>
      <c r="Z14" s="40">
        <f t="shared" si="7"/>
        <v>0</v>
      </c>
      <c r="AA14" s="420">
        <f>SUM(P14+Z14)</f>
        <v>0</v>
      </c>
      <c r="AB14" s="414"/>
      <c r="AC14" s="414"/>
      <c r="AE14" s="355" t="s">
        <v>167</v>
      </c>
      <c r="AF14" s="371">
        <v>-5</v>
      </c>
      <c r="AG14" s="374">
        <v>0</v>
      </c>
      <c r="AH14" s="395">
        <v>-5</v>
      </c>
      <c r="AI14" s="371">
        <v>0</v>
      </c>
      <c r="AJ14" s="358">
        <v>0</v>
      </c>
      <c r="AK14" s="401">
        <f t="shared" si="8"/>
        <v>0</v>
      </c>
      <c r="AL14" s="387">
        <v>-5</v>
      </c>
      <c r="AM14" s="406"/>
      <c r="AN14" s="366">
        <f t="shared" si="9"/>
        <v>-5</v>
      </c>
    </row>
    <row r="15" spans="1:41" ht="16.5" customHeight="1" thickBot="1" x14ac:dyDescent="0.4">
      <c r="A15" s="50"/>
      <c r="B15" s="44"/>
      <c r="C15" s="409"/>
      <c r="D15" s="419"/>
      <c r="E15" s="421"/>
      <c r="F15" s="37"/>
      <c r="G15" s="349"/>
      <c r="H15" s="349"/>
      <c r="I15" s="349"/>
      <c r="J15" s="349"/>
      <c r="K15" s="349"/>
      <c r="L15" s="349"/>
      <c r="M15" s="349"/>
      <c r="N15" s="349"/>
      <c r="O15" s="349"/>
      <c r="P15" s="40">
        <f>SUM(G15:O15)</f>
        <v>0</v>
      </c>
      <c r="Q15" s="349"/>
      <c r="R15" s="349"/>
      <c r="S15" s="349"/>
      <c r="T15" s="349"/>
      <c r="U15" s="349"/>
      <c r="V15" s="349"/>
      <c r="W15" s="349"/>
      <c r="X15" s="349"/>
      <c r="Y15" s="349"/>
      <c r="Z15" s="40">
        <f>+SUM(Q16:Y16)</f>
        <v>0</v>
      </c>
      <c r="AA15" s="420">
        <f>SUM(P15+Z15)</f>
        <v>0</v>
      </c>
      <c r="AB15" s="414"/>
      <c r="AC15" s="414"/>
      <c r="AE15" s="355" t="s">
        <v>168</v>
      </c>
      <c r="AF15" s="371">
        <v>-5</v>
      </c>
      <c r="AG15" s="369">
        <v>25</v>
      </c>
      <c r="AH15" s="394">
        <v>20</v>
      </c>
      <c r="AI15" s="371">
        <v>0</v>
      </c>
      <c r="AJ15" s="358">
        <v>0</v>
      </c>
      <c r="AK15" s="401">
        <f t="shared" si="8"/>
        <v>0</v>
      </c>
      <c r="AL15" s="387">
        <v>-5</v>
      </c>
      <c r="AM15" s="406"/>
      <c r="AN15" s="366">
        <f t="shared" si="9"/>
        <v>-5</v>
      </c>
    </row>
    <row r="16" spans="1:41" ht="16.5" customHeight="1" thickBot="1" x14ac:dyDescent="0.4">
      <c r="A16" s="43"/>
      <c r="B16" s="44"/>
      <c r="C16" s="409"/>
      <c r="D16" s="419"/>
      <c r="E16" s="378"/>
      <c r="F16" s="381"/>
      <c r="G16" s="349"/>
      <c r="H16" s="349"/>
      <c r="I16" s="349"/>
      <c r="J16" s="349"/>
      <c r="K16" s="349"/>
      <c r="L16" s="349"/>
      <c r="M16" s="349"/>
      <c r="N16" s="349"/>
      <c r="O16" s="349"/>
      <c r="P16" s="40">
        <f t="shared" ref="P16:P21" si="10">SUM(G16:O16)</f>
        <v>0</v>
      </c>
      <c r="Q16" s="349"/>
      <c r="R16" s="349"/>
      <c r="S16" s="349"/>
      <c r="T16" s="349"/>
      <c r="U16" s="349"/>
      <c r="V16" s="349"/>
      <c r="W16" s="349"/>
      <c r="X16" s="349"/>
      <c r="Y16" s="349"/>
      <c r="Z16" s="40">
        <f>SUM(Q16:Y16)</f>
        <v>0</v>
      </c>
      <c r="AA16" s="420">
        <f t="shared" ref="AA16:AA21" si="11">SUM(P16+Z16)</f>
        <v>0</v>
      </c>
      <c r="AB16" s="414"/>
      <c r="AC16" s="414"/>
      <c r="AE16" s="389" t="s">
        <v>169</v>
      </c>
      <c r="AF16" s="372" t="s">
        <v>171</v>
      </c>
      <c r="AG16" s="375">
        <v>0</v>
      </c>
      <c r="AH16" s="396">
        <v>0</v>
      </c>
      <c r="AI16" s="371">
        <v>0</v>
      </c>
      <c r="AJ16" s="358">
        <v>0</v>
      </c>
      <c r="AK16" s="401">
        <f t="shared" si="8"/>
        <v>0</v>
      </c>
      <c r="AL16" s="387">
        <v>0</v>
      </c>
      <c r="AM16" s="405"/>
      <c r="AN16" s="365">
        <f t="shared" si="9"/>
        <v>0</v>
      </c>
    </row>
    <row r="17" spans="1:40" ht="16.5" customHeight="1" thickBot="1" x14ac:dyDescent="0.4">
      <c r="A17" s="50"/>
      <c r="B17" s="44"/>
      <c r="C17" s="409"/>
      <c r="D17" s="419"/>
      <c r="E17" s="380"/>
      <c r="F17" s="383"/>
      <c r="G17" s="349"/>
      <c r="H17" s="349"/>
      <c r="I17" s="349"/>
      <c r="J17" s="349"/>
      <c r="K17" s="349"/>
      <c r="L17" s="349"/>
      <c r="M17" s="349"/>
      <c r="N17" s="349"/>
      <c r="O17" s="349"/>
      <c r="P17" s="40">
        <f t="shared" si="10"/>
        <v>0</v>
      </c>
      <c r="Q17" s="349"/>
      <c r="R17" s="349"/>
      <c r="S17" s="349"/>
      <c r="T17" s="349"/>
      <c r="U17" s="349"/>
      <c r="V17" s="349"/>
      <c r="W17" s="349"/>
      <c r="X17" s="349"/>
      <c r="Y17" s="349"/>
      <c r="Z17" s="40">
        <f t="shared" ref="Z17:Z21" si="12">+SUM(Q17:Y17)</f>
        <v>0</v>
      </c>
      <c r="AA17" s="420">
        <f t="shared" si="11"/>
        <v>0</v>
      </c>
      <c r="AB17" s="414"/>
      <c r="AC17" s="414"/>
      <c r="AE17" s="390" t="s">
        <v>175</v>
      </c>
      <c r="AH17" s="397"/>
      <c r="AI17" s="371">
        <v>-5</v>
      </c>
      <c r="AJ17" s="358">
        <v>0</v>
      </c>
      <c r="AK17" s="401">
        <f t="shared" si="8"/>
        <v>-5</v>
      </c>
      <c r="AL17" s="387">
        <v>-5</v>
      </c>
      <c r="AM17" s="405"/>
      <c r="AN17" s="366">
        <f t="shared" si="9"/>
        <v>-10</v>
      </c>
    </row>
    <row r="18" spans="1:40" ht="16.5" customHeight="1" thickBot="1" x14ac:dyDescent="0.4">
      <c r="A18" s="43"/>
      <c r="B18" s="44"/>
      <c r="C18" s="409"/>
      <c r="D18" s="419"/>
      <c r="E18" s="379"/>
      <c r="F18" s="382"/>
      <c r="G18" s="349"/>
      <c r="H18" s="349"/>
      <c r="I18" s="349"/>
      <c r="J18" s="349"/>
      <c r="K18" s="349"/>
      <c r="L18" s="349"/>
      <c r="M18" s="349"/>
      <c r="N18" s="349"/>
      <c r="O18" s="349"/>
      <c r="P18" s="40">
        <f t="shared" si="10"/>
        <v>0</v>
      </c>
      <c r="Q18" s="349"/>
      <c r="R18" s="349"/>
      <c r="S18" s="349"/>
      <c r="T18" s="349"/>
      <c r="U18" s="349"/>
      <c r="V18" s="349"/>
      <c r="W18" s="349"/>
      <c r="X18" s="349"/>
      <c r="Y18" s="349"/>
      <c r="Z18" s="40">
        <f t="shared" si="12"/>
        <v>0</v>
      </c>
      <c r="AA18" s="420">
        <f t="shared" si="11"/>
        <v>0</v>
      </c>
      <c r="AB18" s="414"/>
      <c r="AC18" s="414"/>
      <c r="AE18" s="390" t="s">
        <v>176</v>
      </c>
      <c r="AH18" s="397"/>
      <c r="AI18" s="376">
        <v>-5</v>
      </c>
      <c r="AJ18" s="377">
        <v>9</v>
      </c>
      <c r="AK18" s="403">
        <f t="shared" si="8"/>
        <v>4</v>
      </c>
      <c r="AL18" s="388">
        <v>0</v>
      </c>
      <c r="AM18" s="407"/>
      <c r="AN18" s="403">
        <v>4</v>
      </c>
    </row>
    <row r="19" spans="1:40" ht="16.5" customHeight="1" thickBot="1" x14ac:dyDescent="0.55000000000000004">
      <c r="A19" s="43"/>
      <c r="B19" s="44"/>
      <c r="C19" s="409"/>
      <c r="D19" s="419"/>
      <c r="E19" s="421"/>
      <c r="F19" s="37"/>
      <c r="G19" s="349"/>
      <c r="H19" s="349"/>
      <c r="I19" s="349"/>
      <c r="J19" s="349"/>
      <c r="K19" s="349"/>
      <c r="L19" s="349"/>
      <c r="M19" s="349"/>
      <c r="N19" s="349"/>
      <c r="O19" s="349"/>
      <c r="P19" s="40">
        <f t="shared" si="10"/>
        <v>0</v>
      </c>
      <c r="Q19" s="349"/>
      <c r="R19" s="349"/>
      <c r="S19" s="349"/>
      <c r="T19" s="349"/>
      <c r="U19" s="349"/>
      <c r="V19" s="349"/>
      <c r="W19" s="349"/>
      <c r="X19" s="349"/>
      <c r="Y19" s="349"/>
      <c r="Z19" s="40">
        <f t="shared" si="12"/>
        <v>0</v>
      </c>
      <c r="AA19" s="420">
        <f t="shared" si="11"/>
        <v>0</v>
      </c>
      <c r="AB19" s="414"/>
      <c r="AC19" s="414"/>
      <c r="AF19" s="360">
        <f>SUM(AF4:AF17)</f>
        <v>-15</v>
      </c>
      <c r="AG19" s="361">
        <f>SUM(AG4:AG17)</f>
        <v>25</v>
      </c>
      <c r="AH19" s="367">
        <f>SUM(AH4:AH17)</f>
        <v>10</v>
      </c>
      <c r="AK19" s="398"/>
    </row>
    <row r="20" spans="1:40" ht="16.5" customHeight="1" thickBot="1" x14ac:dyDescent="0.4">
      <c r="A20" s="50"/>
      <c r="B20" s="44"/>
      <c r="C20" s="409"/>
      <c r="D20" s="419"/>
      <c r="E20" s="421"/>
      <c r="F20" s="37"/>
      <c r="G20" s="349"/>
      <c r="H20" s="349"/>
      <c r="I20" s="349"/>
      <c r="J20" s="349"/>
      <c r="K20" s="349"/>
      <c r="L20" s="349"/>
      <c r="M20" s="349"/>
      <c r="N20" s="349"/>
      <c r="O20" s="349"/>
      <c r="P20" s="40">
        <f t="shared" si="10"/>
        <v>0</v>
      </c>
      <c r="Q20" s="349"/>
      <c r="R20" s="349"/>
      <c r="S20" s="349"/>
      <c r="T20" s="349"/>
      <c r="U20" s="349"/>
      <c r="V20" s="349"/>
      <c r="W20" s="349"/>
      <c r="X20" s="349"/>
      <c r="Y20" s="349"/>
      <c r="Z20" s="40">
        <f t="shared" si="12"/>
        <v>0</v>
      </c>
      <c r="AA20" s="420">
        <f t="shared" si="11"/>
        <v>0</v>
      </c>
      <c r="AB20" s="414"/>
      <c r="AC20" s="414"/>
      <c r="AE20" s="390" t="s">
        <v>172</v>
      </c>
      <c r="AI20" s="360">
        <f>SUM(AI4:AI19)</f>
        <v>-10</v>
      </c>
      <c r="AJ20" s="361">
        <f>SUM(AJ4:AJ18)</f>
        <v>9</v>
      </c>
      <c r="AK20" s="367">
        <f>SUM(AK4:AK19)</f>
        <v>-1</v>
      </c>
      <c r="AL20" s="360">
        <f>SUM(AL4:AL18)</f>
        <v>-20</v>
      </c>
      <c r="AM20" s="361">
        <f>SUM(AM4:AM18)</f>
        <v>0</v>
      </c>
      <c r="AN20" s="367">
        <f>SUM(AN4:AN18)</f>
        <v>-21</v>
      </c>
    </row>
    <row r="21" spans="1:40" ht="16.5" customHeight="1" thickBot="1" x14ac:dyDescent="0.4">
      <c r="A21" s="89"/>
      <c r="B21" s="90"/>
      <c r="C21" s="352"/>
      <c r="D21" s="419"/>
      <c r="E21" s="54"/>
      <c r="F21" s="37"/>
      <c r="G21" s="349"/>
      <c r="H21" s="349"/>
      <c r="I21" s="349"/>
      <c r="J21" s="349"/>
      <c r="K21" s="349"/>
      <c r="L21" s="349"/>
      <c r="M21" s="349"/>
      <c r="N21" s="349"/>
      <c r="O21" s="349"/>
      <c r="P21" s="422">
        <f t="shared" si="10"/>
        <v>0</v>
      </c>
      <c r="Q21" s="349"/>
      <c r="R21" s="349"/>
      <c r="S21" s="349"/>
      <c r="T21" s="349"/>
      <c r="U21" s="349"/>
      <c r="V21" s="349"/>
      <c r="W21" s="349"/>
      <c r="X21" s="349"/>
      <c r="Y21" s="349"/>
      <c r="Z21" s="40">
        <f t="shared" si="12"/>
        <v>0</v>
      </c>
      <c r="AA21" s="423">
        <f t="shared" si="11"/>
        <v>0</v>
      </c>
      <c r="AB21" s="414"/>
      <c r="AC21" s="414"/>
    </row>
    <row r="22" spans="1:40" ht="41.25" customHeight="1" thickBot="1" x14ac:dyDescent="0.4">
      <c r="A22" s="424"/>
      <c r="B22" s="424"/>
      <c r="C22" s="425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42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414"/>
      <c r="AC22" s="414"/>
    </row>
    <row r="23" spans="1:40" ht="14.25" customHeight="1" thickBot="1" x14ac:dyDescent="0.4">
      <c r="A23" s="460" t="s">
        <v>27</v>
      </c>
      <c r="B23" s="461"/>
      <c r="C23" s="462"/>
      <c r="D23" s="91" t="s">
        <v>8</v>
      </c>
      <c r="E23" s="14"/>
      <c r="F23" s="15"/>
      <c r="G23" s="92">
        <v>4</v>
      </c>
      <c r="H23" s="93">
        <v>5</v>
      </c>
      <c r="I23" s="93">
        <v>3</v>
      </c>
      <c r="J23" s="93">
        <v>4</v>
      </c>
      <c r="K23" s="93">
        <v>4</v>
      </c>
      <c r="L23" s="93">
        <v>3</v>
      </c>
      <c r="M23" s="93">
        <v>5</v>
      </c>
      <c r="N23" s="93">
        <v>5</v>
      </c>
      <c r="O23" s="93">
        <v>3</v>
      </c>
      <c r="P23" s="94">
        <f>SUM(G23:O23)</f>
        <v>36</v>
      </c>
      <c r="Q23" s="93">
        <v>3</v>
      </c>
      <c r="R23" s="93">
        <v>4</v>
      </c>
      <c r="S23" s="93">
        <v>5</v>
      </c>
      <c r="T23" s="93">
        <v>4</v>
      </c>
      <c r="U23" s="93">
        <v>3</v>
      </c>
      <c r="V23" s="93">
        <v>5</v>
      </c>
      <c r="W23" s="93">
        <v>3</v>
      </c>
      <c r="X23" s="93">
        <v>4</v>
      </c>
      <c r="Y23" s="93">
        <v>5</v>
      </c>
      <c r="Z23" s="94">
        <f>SUM(Q23:Y23)</f>
        <v>36</v>
      </c>
      <c r="AA23" s="95">
        <v>72</v>
      </c>
      <c r="AB23" s="414"/>
      <c r="AC23" s="414"/>
    </row>
    <row r="24" spans="1:40" ht="14.25" customHeight="1" thickTop="1" thickBot="1" x14ac:dyDescent="0.4">
      <c r="A24" s="21"/>
      <c r="B24" s="21" t="s">
        <v>28</v>
      </c>
      <c r="C24" s="351" t="s">
        <v>11</v>
      </c>
      <c r="D24" s="25" t="s">
        <v>12</v>
      </c>
      <c r="E24" s="96" t="s">
        <v>3</v>
      </c>
      <c r="F24" s="97" t="s">
        <v>29</v>
      </c>
      <c r="G24" s="25">
        <v>7</v>
      </c>
      <c r="H24" s="25">
        <v>1</v>
      </c>
      <c r="I24" s="25">
        <v>3</v>
      </c>
      <c r="J24" s="25">
        <v>17</v>
      </c>
      <c r="K24" s="25">
        <v>9</v>
      </c>
      <c r="L24" s="25">
        <v>13</v>
      </c>
      <c r="M24" s="25">
        <v>11</v>
      </c>
      <c r="N24" s="25">
        <v>15</v>
      </c>
      <c r="O24" s="25">
        <v>5</v>
      </c>
      <c r="P24" s="27"/>
      <c r="Q24" s="25">
        <v>10</v>
      </c>
      <c r="R24" s="25">
        <v>18</v>
      </c>
      <c r="S24" s="25">
        <v>8</v>
      </c>
      <c r="T24" s="25">
        <v>2</v>
      </c>
      <c r="U24" s="25">
        <v>12</v>
      </c>
      <c r="V24" s="25">
        <v>4</v>
      </c>
      <c r="W24" s="25">
        <v>14</v>
      </c>
      <c r="X24" s="25">
        <v>6</v>
      </c>
      <c r="Y24" s="25">
        <v>16</v>
      </c>
      <c r="Z24" s="27"/>
      <c r="AA24" s="98"/>
      <c r="AB24" s="414" t="s">
        <v>30</v>
      </c>
      <c r="AC24" s="414" t="s">
        <v>31</v>
      </c>
    </row>
    <row r="25" spans="1:40" ht="18" thickTop="1" thickBot="1" x14ac:dyDescent="0.45">
      <c r="A25" s="99"/>
      <c r="B25" s="99"/>
      <c r="C25" s="411" t="str">
        <f t="shared" ref="C25:D32" si="13">C4</f>
        <v>Vilko</v>
      </c>
      <c r="D25" s="101">
        <f t="shared" si="13"/>
        <v>18</v>
      </c>
      <c r="E25" s="408">
        <f t="shared" ref="E25:E42" si="14">COUNTIFS(G$48,"=1",G25,G$46)+COUNTIFS(H$48,"=1",H25,H$46)+COUNTIFS(I$48,"=1",I25,I$46)+COUNTIFS(J$48,"=1",J25,J$46)+COUNTIFS(K$48,"=1",K25,K$46)+COUNTIFS(L$48,"=1",L25,L$46)+COUNTIFS(M$48,"=1",M25,M$46)+COUNTIFS(N$48,"=1",N25,N$46)+COUNTIFS(O$48,"=1",O25,O$46) +COUNTIFS(Q$48,"=1",Q25,Q$46)+COUNTIFS(R$48,"=1",R25,R$46)+COUNTIFS(S$48,"=1",S25,S$46)+COUNTIFS(T$48,"=1",T25,T$46)+COUNTIFS(U$48,"=1",U25,U$46)+COUNTIFS(V$48,"=1",V25,V$46)+COUNTIFS(W$48,"=1",W25,W$46)+COUNTIFS(X$48,"=1",X25,X$46)+COUNTIFS(Y$48,"=1",Y25,Y$46)+E4+F4</f>
        <v>2</v>
      </c>
      <c r="F25" s="103">
        <f t="shared" ref="F25:F42" si="15">E25*$E$51</f>
        <v>4.166666666666667</v>
      </c>
      <c r="G25" s="104">
        <f>IF($D4-18&gt;0,IF(G$3&lt;=$D4-36,G4-4,IF(G$3&lt;=$D4-18,G4-3,G4-1)),IF($D4&gt;0,IF(G$3&lt;=$D4,G4-1,G4)))</f>
        <v>4</v>
      </c>
      <c r="H25" s="104">
        <f t="shared" ref="H25:O30" si="16">IF($D4-18&gt;0,IF(H$3&lt;=$D4-36,H4-3,IF(H$3&lt;=$D4-18,H4-2,H4-1)),IF($D4&gt;0,IF(H$3&lt;=$D4,H4-1,H4)))</f>
        <v>5</v>
      </c>
      <c r="I25" s="104">
        <f t="shared" si="16"/>
        <v>3</v>
      </c>
      <c r="J25" s="104">
        <f t="shared" si="16"/>
        <v>4</v>
      </c>
      <c r="K25" s="104">
        <f t="shared" si="16"/>
        <v>3</v>
      </c>
      <c r="L25" s="104">
        <f t="shared" si="16"/>
        <v>3</v>
      </c>
      <c r="M25" s="104">
        <f t="shared" si="16"/>
        <v>7</v>
      </c>
      <c r="N25" s="104">
        <f t="shared" si="16"/>
        <v>4</v>
      </c>
      <c r="O25" s="104">
        <f t="shared" si="16"/>
        <v>3</v>
      </c>
      <c r="P25" s="40">
        <f t="shared" ref="P25:P42" si="17">SUM(G25:O25)</f>
        <v>36</v>
      </c>
      <c r="Q25" s="104">
        <f t="shared" ref="Q25:Y40" si="18">IF($D4-18&gt;0,IF(Q$3&lt;=$D4-36,Q4-3,IF(Q$3&lt;=$D4-18,Q4-2,Q4-1)),IF($D4&gt;0,IF(Q$3&lt;=$D4,Q4-1,Q4)))</f>
        <v>2</v>
      </c>
      <c r="R25" s="104">
        <f t="shared" si="18"/>
        <v>5</v>
      </c>
      <c r="S25" s="104">
        <f t="shared" si="18"/>
        <v>5</v>
      </c>
      <c r="T25" s="104">
        <f t="shared" si="18"/>
        <v>3</v>
      </c>
      <c r="U25" s="104">
        <f t="shared" si="18"/>
        <v>2</v>
      </c>
      <c r="V25" s="104">
        <f t="shared" si="18"/>
        <v>10</v>
      </c>
      <c r="W25" s="104">
        <f t="shared" si="18"/>
        <v>2</v>
      </c>
      <c r="X25" s="104">
        <f t="shared" si="18"/>
        <v>4</v>
      </c>
      <c r="Y25" s="104">
        <f t="shared" si="18"/>
        <v>5</v>
      </c>
      <c r="Z25" s="40">
        <f t="shared" ref="Z25:Z42" si="19">SUM(Q25:Y25)</f>
        <v>38</v>
      </c>
      <c r="AA25" s="105">
        <f t="shared" ref="AA25:AA42" si="20">SUM(P25+Z25)</f>
        <v>74</v>
      </c>
      <c r="AB25" s="414">
        <f t="shared" ref="AB25:AB42" si="21">AA4-D25</f>
        <v>74</v>
      </c>
      <c r="AC25" s="414">
        <f t="shared" ref="AC25:AC42" si="22">AB25-AA25</f>
        <v>0</v>
      </c>
    </row>
    <row r="26" spans="1:40" ht="17.5" thickBot="1" x14ac:dyDescent="0.45">
      <c r="A26" s="99"/>
      <c r="B26" s="99"/>
      <c r="C26" s="411" t="str">
        <f t="shared" si="13"/>
        <v>Viki</v>
      </c>
      <c r="D26" s="106">
        <f t="shared" si="13"/>
        <v>14</v>
      </c>
      <c r="E26" s="408">
        <f t="shared" si="14"/>
        <v>1</v>
      </c>
      <c r="F26" s="103">
        <f t="shared" si="15"/>
        <v>2.0833333333333335</v>
      </c>
      <c r="G26" s="104">
        <f>IF($D5-18&gt;0,IF(G$3&lt;=$D5-36,G5-4,IF(G$3&lt;=$D5-18,G5-3,G5-1)),IF($D5&gt;0,IF(G$3&lt;=$D5,G5-1,G5)))</f>
        <v>6</v>
      </c>
      <c r="H26" s="104">
        <f t="shared" si="16"/>
        <v>7</v>
      </c>
      <c r="I26" s="104">
        <f t="shared" si="16"/>
        <v>3</v>
      </c>
      <c r="J26" s="104">
        <f t="shared" si="16"/>
        <v>5</v>
      </c>
      <c r="K26" s="104">
        <f t="shared" si="16"/>
        <v>4</v>
      </c>
      <c r="L26" s="104">
        <f t="shared" si="16"/>
        <v>2</v>
      </c>
      <c r="M26" s="104">
        <f t="shared" si="16"/>
        <v>4</v>
      </c>
      <c r="N26" s="104">
        <f t="shared" si="16"/>
        <v>9</v>
      </c>
      <c r="O26" s="104">
        <f t="shared" si="16"/>
        <v>4</v>
      </c>
      <c r="P26" s="40">
        <f t="shared" si="17"/>
        <v>44</v>
      </c>
      <c r="Q26" s="104">
        <f t="shared" si="18"/>
        <v>4</v>
      </c>
      <c r="R26" s="104">
        <f t="shared" si="18"/>
        <v>6</v>
      </c>
      <c r="S26" s="104">
        <f t="shared" si="18"/>
        <v>4</v>
      </c>
      <c r="T26" s="104">
        <f t="shared" si="18"/>
        <v>7</v>
      </c>
      <c r="U26" s="104">
        <f t="shared" si="18"/>
        <v>2</v>
      </c>
      <c r="V26" s="104">
        <f t="shared" si="18"/>
        <v>7</v>
      </c>
      <c r="W26" s="104">
        <f t="shared" si="18"/>
        <v>3</v>
      </c>
      <c r="X26" s="104">
        <f t="shared" si="18"/>
        <v>5</v>
      </c>
      <c r="Y26" s="104">
        <f t="shared" si="18"/>
        <v>8</v>
      </c>
      <c r="Z26" s="40">
        <f t="shared" si="19"/>
        <v>46</v>
      </c>
      <c r="AA26" s="105">
        <f t="shared" si="20"/>
        <v>90</v>
      </c>
      <c r="AB26" s="414">
        <f t="shared" si="21"/>
        <v>90</v>
      </c>
      <c r="AC26" s="414">
        <f t="shared" si="22"/>
        <v>0</v>
      </c>
    </row>
    <row r="27" spans="1:40" ht="17.5" thickBot="1" x14ac:dyDescent="0.45">
      <c r="A27" s="99"/>
      <c r="B27" s="99"/>
      <c r="C27" s="411" t="str">
        <f t="shared" si="13"/>
        <v>Jože</v>
      </c>
      <c r="D27" s="106">
        <f t="shared" si="13"/>
        <v>16</v>
      </c>
      <c r="E27" s="408">
        <f t="shared" si="14"/>
        <v>5</v>
      </c>
      <c r="F27" s="103">
        <f t="shared" si="15"/>
        <v>10.416666666666668</v>
      </c>
      <c r="G27" s="104">
        <f>IF($D6-18&gt;0,IF(G$3&lt;=$D6-36,G6-4,IF(G$3&lt;=$D6-18,G6-3,G6-1)),IF($D6&gt;0,IF(G$3&lt;=$D6,G6-1,G6)))</f>
        <v>3</v>
      </c>
      <c r="H27" s="104">
        <f t="shared" si="16"/>
        <v>4</v>
      </c>
      <c r="I27" s="104">
        <f t="shared" si="16"/>
        <v>2</v>
      </c>
      <c r="J27" s="104">
        <f t="shared" si="16"/>
        <v>5</v>
      </c>
      <c r="K27" s="104">
        <f t="shared" si="16"/>
        <v>6</v>
      </c>
      <c r="L27" s="104">
        <f t="shared" si="16"/>
        <v>1</v>
      </c>
      <c r="M27" s="104">
        <f t="shared" si="16"/>
        <v>5</v>
      </c>
      <c r="N27" s="104">
        <f t="shared" si="16"/>
        <v>4</v>
      </c>
      <c r="O27" s="104">
        <f t="shared" si="16"/>
        <v>2</v>
      </c>
      <c r="P27" s="40">
        <f t="shared" si="17"/>
        <v>32</v>
      </c>
      <c r="Q27" s="104">
        <f t="shared" si="18"/>
        <v>4</v>
      </c>
      <c r="R27" s="104">
        <f t="shared" si="18"/>
        <v>5</v>
      </c>
      <c r="S27" s="104">
        <f t="shared" si="18"/>
        <v>6</v>
      </c>
      <c r="T27" s="104">
        <f t="shared" si="18"/>
        <v>4</v>
      </c>
      <c r="U27" s="104">
        <f t="shared" si="18"/>
        <v>3</v>
      </c>
      <c r="V27" s="104">
        <f t="shared" si="18"/>
        <v>6</v>
      </c>
      <c r="W27" s="104">
        <f t="shared" si="18"/>
        <v>2</v>
      </c>
      <c r="X27" s="104">
        <f t="shared" si="18"/>
        <v>4</v>
      </c>
      <c r="Y27" s="104">
        <f t="shared" si="18"/>
        <v>5</v>
      </c>
      <c r="Z27" s="40">
        <f t="shared" si="19"/>
        <v>39</v>
      </c>
      <c r="AA27" s="105">
        <f t="shared" si="20"/>
        <v>71</v>
      </c>
      <c r="AB27" s="414">
        <f t="shared" si="21"/>
        <v>71</v>
      </c>
      <c r="AC27" s="414">
        <f t="shared" si="22"/>
        <v>0</v>
      </c>
    </row>
    <row r="28" spans="1:40" ht="17.5" thickBot="1" x14ac:dyDescent="0.45">
      <c r="A28" s="99"/>
      <c r="B28" s="99"/>
      <c r="C28" s="411" t="str">
        <f t="shared" si="13"/>
        <v>Dadi</v>
      </c>
      <c r="D28" s="106">
        <f t="shared" si="13"/>
        <v>18</v>
      </c>
      <c r="E28" s="408">
        <f t="shared" si="14"/>
        <v>2</v>
      </c>
      <c r="F28" s="103">
        <f t="shared" si="15"/>
        <v>4.166666666666667</v>
      </c>
      <c r="G28" s="104">
        <f>IF($D7-18&gt;0,IF(G$3&lt;=$D7-36,G7-3,IF(G$3&lt;=$D7-18,G7-2,G7-1)),IF($D7&gt;0,IF(G$3&lt;=$D7,G7-1,G7)))</f>
        <v>4</v>
      </c>
      <c r="H28" s="104">
        <f t="shared" si="16"/>
        <v>8</v>
      </c>
      <c r="I28" s="104">
        <f t="shared" si="16"/>
        <v>4</v>
      </c>
      <c r="J28" s="104">
        <f t="shared" si="16"/>
        <v>7</v>
      </c>
      <c r="K28" s="104">
        <f t="shared" si="16"/>
        <v>4</v>
      </c>
      <c r="L28" s="104">
        <f t="shared" si="16"/>
        <v>2</v>
      </c>
      <c r="M28" s="104">
        <f t="shared" si="16"/>
        <v>5</v>
      </c>
      <c r="N28" s="104">
        <f t="shared" si="16"/>
        <v>5</v>
      </c>
      <c r="O28" s="104">
        <f t="shared" si="16"/>
        <v>2</v>
      </c>
      <c r="P28" s="40">
        <f t="shared" si="17"/>
        <v>41</v>
      </c>
      <c r="Q28" s="104">
        <f t="shared" si="18"/>
        <v>4</v>
      </c>
      <c r="R28" s="104">
        <f t="shared" si="18"/>
        <v>3</v>
      </c>
      <c r="S28" s="104">
        <f t="shared" si="18"/>
        <v>4</v>
      </c>
      <c r="T28" s="104">
        <f t="shared" si="18"/>
        <v>3</v>
      </c>
      <c r="U28" s="104">
        <f t="shared" si="18"/>
        <v>2</v>
      </c>
      <c r="V28" s="104">
        <f t="shared" si="18"/>
        <v>4</v>
      </c>
      <c r="W28" s="104">
        <f t="shared" si="18"/>
        <v>2</v>
      </c>
      <c r="X28" s="104">
        <f t="shared" si="18"/>
        <v>7</v>
      </c>
      <c r="Y28" s="104">
        <f t="shared" si="18"/>
        <v>4</v>
      </c>
      <c r="Z28" s="40">
        <f t="shared" si="19"/>
        <v>33</v>
      </c>
      <c r="AA28" s="105">
        <f t="shared" si="20"/>
        <v>74</v>
      </c>
      <c r="AB28" s="414">
        <f t="shared" si="21"/>
        <v>74</v>
      </c>
      <c r="AC28" s="414">
        <f t="shared" si="22"/>
        <v>0</v>
      </c>
    </row>
    <row r="29" spans="1:40" ht="17.5" thickBot="1" x14ac:dyDescent="0.45">
      <c r="A29" s="99"/>
      <c r="B29" s="99"/>
      <c r="C29" s="411" t="str">
        <f t="shared" si="13"/>
        <v>Boris</v>
      </c>
      <c r="D29" s="106">
        <f t="shared" si="13"/>
        <v>18</v>
      </c>
      <c r="E29" s="408">
        <f t="shared" si="14"/>
        <v>2</v>
      </c>
      <c r="F29" s="103">
        <f t="shared" si="15"/>
        <v>4.166666666666667</v>
      </c>
      <c r="G29" s="104">
        <f>IF($D8-18&gt;0,IF(G$3&lt;=$D8-36,G8-3,IF(G$3&lt;=$D8-18,G8-2,G8-1)),IF($D8&gt;0,IF(G$3&lt;=$D8,G8-1,G8)))</f>
        <v>7</v>
      </c>
      <c r="H29" s="104">
        <f t="shared" si="16"/>
        <v>5</v>
      </c>
      <c r="I29" s="104">
        <f t="shared" si="16"/>
        <v>3</v>
      </c>
      <c r="J29" s="104">
        <f t="shared" si="16"/>
        <v>4</v>
      </c>
      <c r="K29" s="104">
        <f t="shared" si="16"/>
        <v>4</v>
      </c>
      <c r="L29" s="104">
        <f t="shared" si="16"/>
        <v>2</v>
      </c>
      <c r="M29" s="104">
        <f t="shared" si="16"/>
        <v>7</v>
      </c>
      <c r="N29" s="104">
        <f t="shared" si="16"/>
        <v>6</v>
      </c>
      <c r="O29" s="104">
        <f t="shared" si="16"/>
        <v>2</v>
      </c>
      <c r="P29" s="40">
        <f t="shared" si="17"/>
        <v>40</v>
      </c>
      <c r="Q29" s="104">
        <f t="shared" si="18"/>
        <v>1</v>
      </c>
      <c r="R29" s="104">
        <f t="shared" si="18"/>
        <v>4</v>
      </c>
      <c r="S29" s="104">
        <f t="shared" si="18"/>
        <v>6</v>
      </c>
      <c r="T29" s="104">
        <f t="shared" si="18"/>
        <v>5</v>
      </c>
      <c r="U29" s="104">
        <f t="shared" si="18"/>
        <v>3</v>
      </c>
      <c r="V29" s="104">
        <f t="shared" si="18"/>
        <v>6</v>
      </c>
      <c r="W29" s="104">
        <f t="shared" si="18"/>
        <v>2</v>
      </c>
      <c r="X29" s="104">
        <f t="shared" si="18"/>
        <v>4</v>
      </c>
      <c r="Y29" s="104">
        <f t="shared" si="18"/>
        <v>5</v>
      </c>
      <c r="Z29" s="40">
        <f t="shared" si="19"/>
        <v>36</v>
      </c>
      <c r="AA29" s="105">
        <f t="shared" si="20"/>
        <v>76</v>
      </c>
      <c r="AB29" s="414">
        <f t="shared" si="21"/>
        <v>76</v>
      </c>
      <c r="AC29" s="414">
        <f t="shared" si="22"/>
        <v>0</v>
      </c>
    </row>
    <row r="30" spans="1:40" ht="17.5" thickBot="1" x14ac:dyDescent="0.45">
      <c r="A30" s="99"/>
      <c r="B30" s="99"/>
      <c r="C30" s="411" t="str">
        <f t="shared" si="13"/>
        <v>Hans</v>
      </c>
      <c r="D30" s="106">
        <f t="shared" si="13"/>
        <v>16</v>
      </c>
      <c r="E30" s="408">
        <f t="shared" si="14"/>
        <v>0</v>
      </c>
      <c r="F30" s="103">
        <f t="shared" si="15"/>
        <v>0</v>
      </c>
      <c r="G30" s="104">
        <f>IF($D9-18&gt;0,IF(G$3&lt;=$D9-36,G9-3,IF(G$3&lt;=$D9-18,G9-2,G9-1)),IF($D9&gt;0,IF(G$3&lt;=$D9,G9-1,G9)))</f>
        <v>4</v>
      </c>
      <c r="H30" s="104">
        <f t="shared" si="16"/>
        <v>8</v>
      </c>
      <c r="I30" s="104">
        <f t="shared" si="16"/>
        <v>2</v>
      </c>
      <c r="J30" s="104">
        <f t="shared" si="16"/>
        <v>5</v>
      </c>
      <c r="K30" s="104">
        <f t="shared" si="16"/>
        <v>4</v>
      </c>
      <c r="L30" s="104">
        <f t="shared" si="16"/>
        <v>2</v>
      </c>
      <c r="M30" s="104">
        <f t="shared" si="16"/>
        <v>7</v>
      </c>
      <c r="N30" s="104">
        <f t="shared" si="16"/>
        <v>4</v>
      </c>
      <c r="O30" s="104">
        <f t="shared" si="16"/>
        <v>3</v>
      </c>
      <c r="P30" s="40">
        <f t="shared" si="17"/>
        <v>39</v>
      </c>
      <c r="Q30" s="104">
        <f t="shared" si="18"/>
        <v>2</v>
      </c>
      <c r="R30" s="104">
        <f t="shared" si="18"/>
        <v>4</v>
      </c>
      <c r="S30" s="104">
        <f t="shared" si="18"/>
        <v>6</v>
      </c>
      <c r="T30" s="104">
        <f t="shared" si="18"/>
        <v>5</v>
      </c>
      <c r="U30" s="104">
        <f t="shared" si="18"/>
        <v>4</v>
      </c>
      <c r="V30" s="104">
        <f t="shared" si="18"/>
        <v>7</v>
      </c>
      <c r="W30" s="104">
        <f t="shared" si="18"/>
        <v>2</v>
      </c>
      <c r="X30" s="104">
        <f t="shared" si="18"/>
        <v>6</v>
      </c>
      <c r="Y30" s="104">
        <f t="shared" si="18"/>
        <v>4</v>
      </c>
      <c r="Z30" s="40">
        <f t="shared" si="19"/>
        <v>40</v>
      </c>
      <c r="AA30" s="105">
        <f t="shared" si="20"/>
        <v>79</v>
      </c>
      <c r="AB30" s="414">
        <f t="shared" si="21"/>
        <v>79</v>
      </c>
      <c r="AC30" s="414">
        <f t="shared" si="22"/>
        <v>0</v>
      </c>
    </row>
    <row r="31" spans="1:40" ht="17.5" thickBot="1" x14ac:dyDescent="0.45">
      <c r="A31" s="99"/>
      <c r="B31" s="99"/>
      <c r="C31" s="411">
        <f t="shared" si="13"/>
        <v>0</v>
      </c>
      <c r="D31" s="106">
        <f t="shared" si="13"/>
        <v>0</v>
      </c>
      <c r="E31" s="408">
        <f t="shared" si="14"/>
        <v>0</v>
      </c>
      <c r="F31" s="103">
        <f t="shared" si="15"/>
        <v>0</v>
      </c>
      <c r="G31" s="104" t="b">
        <f t="shared" ref="G31:O42" si="23">IF($D10-18&gt;0,IF(G$3&lt;=$D10-36,G10-3,IF(G$3&lt;=$D10-18,G10-2,G10-1)),IF($D10&gt;0,IF(G$3&lt;=$D10,G10-1,G10)))</f>
        <v>0</v>
      </c>
      <c r="H31" s="104" t="b">
        <f t="shared" si="23"/>
        <v>0</v>
      </c>
      <c r="I31" s="104" t="b">
        <f t="shared" si="23"/>
        <v>0</v>
      </c>
      <c r="J31" s="104" t="b">
        <f t="shared" si="23"/>
        <v>0</v>
      </c>
      <c r="K31" s="104" t="b">
        <f t="shared" si="23"/>
        <v>0</v>
      </c>
      <c r="L31" s="104" t="b">
        <f t="shared" si="23"/>
        <v>0</v>
      </c>
      <c r="M31" s="104" t="b">
        <f t="shared" si="23"/>
        <v>0</v>
      </c>
      <c r="N31" s="104" t="b">
        <f t="shared" si="23"/>
        <v>0</v>
      </c>
      <c r="O31" s="104" t="b">
        <f t="shared" si="23"/>
        <v>0</v>
      </c>
      <c r="P31" s="40">
        <f t="shared" si="17"/>
        <v>0</v>
      </c>
      <c r="Q31" s="104" t="b">
        <f t="shared" si="18"/>
        <v>0</v>
      </c>
      <c r="R31" s="104" t="b">
        <f t="shared" si="18"/>
        <v>0</v>
      </c>
      <c r="S31" s="104" t="b">
        <f t="shared" si="18"/>
        <v>0</v>
      </c>
      <c r="T31" s="104" t="b">
        <f t="shared" si="18"/>
        <v>0</v>
      </c>
      <c r="U31" s="104" t="b">
        <f t="shared" si="18"/>
        <v>0</v>
      </c>
      <c r="V31" s="104" t="b">
        <f t="shared" si="18"/>
        <v>0</v>
      </c>
      <c r="W31" s="104" t="b">
        <f t="shared" si="18"/>
        <v>0</v>
      </c>
      <c r="X31" s="104" t="b">
        <f t="shared" si="18"/>
        <v>0</v>
      </c>
      <c r="Y31" s="104" t="b">
        <f t="shared" si="18"/>
        <v>0</v>
      </c>
      <c r="Z31" s="40">
        <f t="shared" si="19"/>
        <v>0</v>
      </c>
      <c r="AA31" s="105">
        <f t="shared" si="20"/>
        <v>0</v>
      </c>
      <c r="AB31" s="414">
        <f t="shared" si="21"/>
        <v>0</v>
      </c>
      <c r="AC31" s="414">
        <f t="shared" si="22"/>
        <v>0</v>
      </c>
    </row>
    <row r="32" spans="1:40" ht="17.5" thickBot="1" x14ac:dyDescent="0.45">
      <c r="A32" s="99"/>
      <c r="B32" s="99"/>
      <c r="C32" s="411">
        <f>C11</f>
        <v>0</v>
      </c>
      <c r="D32" s="106">
        <f t="shared" si="13"/>
        <v>0</v>
      </c>
      <c r="E32" s="408">
        <f t="shared" si="14"/>
        <v>0</v>
      </c>
      <c r="F32" s="103">
        <f t="shared" si="15"/>
        <v>0</v>
      </c>
      <c r="G32" s="104" t="b">
        <f t="shared" si="23"/>
        <v>0</v>
      </c>
      <c r="H32" s="104" t="b">
        <f t="shared" si="23"/>
        <v>0</v>
      </c>
      <c r="I32" s="104" t="b">
        <f t="shared" si="23"/>
        <v>0</v>
      </c>
      <c r="J32" s="104" t="b">
        <f t="shared" si="23"/>
        <v>0</v>
      </c>
      <c r="K32" s="104" t="b">
        <f t="shared" si="23"/>
        <v>0</v>
      </c>
      <c r="L32" s="104" t="b">
        <f t="shared" si="23"/>
        <v>0</v>
      </c>
      <c r="M32" s="104" t="b">
        <f t="shared" si="23"/>
        <v>0</v>
      </c>
      <c r="N32" s="104" t="b">
        <f t="shared" si="23"/>
        <v>0</v>
      </c>
      <c r="O32" s="104" t="b">
        <f t="shared" si="23"/>
        <v>0</v>
      </c>
      <c r="P32" s="40">
        <f t="shared" si="17"/>
        <v>0</v>
      </c>
      <c r="Q32" s="104" t="b">
        <f t="shared" si="18"/>
        <v>0</v>
      </c>
      <c r="R32" s="104" t="b">
        <f t="shared" si="18"/>
        <v>0</v>
      </c>
      <c r="S32" s="104" t="b">
        <f t="shared" si="18"/>
        <v>0</v>
      </c>
      <c r="T32" s="104" t="b">
        <f t="shared" si="18"/>
        <v>0</v>
      </c>
      <c r="U32" s="104" t="b">
        <f t="shared" si="18"/>
        <v>0</v>
      </c>
      <c r="V32" s="104" t="b">
        <f t="shared" si="18"/>
        <v>0</v>
      </c>
      <c r="W32" s="104" t="b">
        <f t="shared" si="18"/>
        <v>0</v>
      </c>
      <c r="X32" s="104" t="b">
        <f t="shared" si="18"/>
        <v>0</v>
      </c>
      <c r="Y32" s="104" t="b">
        <f t="shared" si="18"/>
        <v>0</v>
      </c>
      <c r="Z32" s="40">
        <f t="shared" si="19"/>
        <v>0</v>
      </c>
      <c r="AA32" s="105">
        <f t="shared" si="20"/>
        <v>0</v>
      </c>
      <c r="AB32" s="414">
        <f t="shared" si="21"/>
        <v>0</v>
      </c>
      <c r="AC32" s="414">
        <f t="shared" si="22"/>
        <v>0</v>
      </c>
    </row>
    <row r="33" spans="1:31" ht="17.5" thickBot="1" x14ac:dyDescent="0.45">
      <c r="A33" s="99"/>
      <c r="B33" s="99"/>
      <c r="C33" s="411">
        <f>C12</f>
        <v>0</v>
      </c>
      <c r="D33" s="106">
        <f>D12</f>
        <v>0</v>
      </c>
      <c r="E33" s="408">
        <f>COUNTIFS(G$48,"=1",G33,G$46)+COUNTIFS(H$48,"=1",H33,H$46)+COUNTIFS(I$48,"=1",I33,I$46)+COUNTIFS(J$48,"=1",J33,J$46)+COUNTIFS(K$48,"=1",K33,K$46)+COUNTIFS(L$48,"=1",L33,L$46)+COUNTIFS(M$48,"=1",M33,M$46)+COUNTIFS(N$48,"=1",N33,N$46)+COUNTIFS(O$48,"=1",O33,O$46) +COUNTIFS(Q$48,"=1",Q33,Q$46)+COUNTIFS(R$48,"=1",R33,R$46)+COUNTIFS(S$48,"=1",S33,S$46)+COUNTIFS(T$48,"=1",T33,T$46)+COUNTIFS(U$48,"=1",U33,U$46)+COUNTIFS(V$48,"=1",V33,V$46)+COUNTIFS(W$48,"=1",W33,W$46)+COUNTIFS(X$48,"=1",X33,X$46)+COUNTIFS(Y$48,"=1",Y33,Y$46)+E12+F12</f>
        <v>0</v>
      </c>
      <c r="F33" s="103">
        <f t="shared" si="15"/>
        <v>0</v>
      </c>
      <c r="G33" s="104" t="b">
        <f t="shared" si="23"/>
        <v>0</v>
      </c>
      <c r="H33" s="104" t="b">
        <f t="shared" si="23"/>
        <v>0</v>
      </c>
      <c r="I33" s="104" t="b">
        <f t="shared" si="23"/>
        <v>0</v>
      </c>
      <c r="J33" s="104" t="b">
        <f t="shared" si="23"/>
        <v>0</v>
      </c>
      <c r="K33" s="104" t="b">
        <f t="shared" si="23"/>
        <v>0</v>
      </c>
      <c r="L33" s="104" t="b">
        <f t="shared" si="23"/>
        <v>0</v>
      </c>
      <c r="M33" s="104" t="b">
        <f t="shared" si="23"/>
        <v>0</v>
      </c>
      <c r="N33" s="104" t="b">
        <f t="shared" si="23"/>
        <v>0</v>
      </c>
      <c r="O33" s="104" t="b">
        <f t="shared" si="23"/>
        <v>0</v>
      </c>
      <c r="P33" s="40">
        <f t="shared" si="17"/>
        <v>0</v>
      </c>
      <c r="Q33" s="104" t="b">
        <f t="shared" si="18"/>
        <v>0</v>
      </c>
      <c r="R33" s="104" t="b">
        <f t="shared" si="18"/>
        <v>0</v>
      </c>
      <c r="S33" s="104" t="b">
        <f t="shared" si="18"/>
        <v>0</v>
      </c>
      <c r="T33" s="104" t="b">
        <f t="shared" si="18"/>
        <v>0</v>
      </c>
      <c r="U33" s="104" t="b">
        <f t="shared" si="18"/>
        <v>0</v>
      </c>
      <c r="V33" s="104" t="b">
        <f t="shared" si="18"/>
        <v>0</v>
      </c>
      <c r="W33" s="104" t="b">
        <f t="shared" si="18"/>
        <v>0</v>
      </c>
      <c r="X33" s="104" t="b">
        <f t="shared" si="18"/>
        <v>0</v>
      </c>
      <c r="Y33" s="104" t="b">
        <f t="shared" si="18"/>
        <v>0</v>
      </c>
      <c r="Z33" s="40">
        <f t="shared" si="19"/>
        <v>0</v>
      </c>
      <c r="AA33" s="105">
        <f t="shared" si="20"/>
        <v>0</v>
      </c>
      <c r="AB33" s="414">
        <f>AA12-D33</f>
        <v>0</v>
      </c>
      <c r="AC33" s="414">
        <f t="shared" si="22"/>
        <v>0</v>
      </c>
    </row>
    <row r="34" spans="1:31" ht="17.5" thickBot="1" x14ac:dyDescent="0.45">
      <c r="A34" s="99"/>
      <c r="B34" s="99"/>
      <c r="C34" s="411">
        <f>C13</f>
        <v>0</v>
      </c>
      <c r="D34" s="106">
        <f>D13</f>
        <v>0</v>
      </c>
      <c r="E34" s="408">
        <f>COUNTIFS(G$48,"=1",G34,G$46)+COUNTIFS(H$48,"=1",H34,H$46)+COUNTIFS(I$48,"=1",I34,I$46)+COUNTIFS(J$48,"=1",J34,J$46)+COUNTIFS(K$48,"=1",K34,K$46)+COUNTIFS(L$48,"=1",L34,L$46)+COUNTIFS(M$48,"=1",M34,M$46)+COUNTIFS(N$48,"=1",N34,N$46)+COUNTIFS(O$48,"=1",O34,O$46) +COUNTIFS(Q$48,"=1",Q34,Q$46)+COUNTIFS(R$48,"=1",R34,R$46)+COUNTIFS(S$48,"=1",S34,S$46)+COUNTIFS(T$48,"=1",T34,T$46)+COUNTIFS(U$48,"=1",U34,U$46)+COUNTIFS(V$48,"=1",V34,V$46)+COUNTIFS(W$48,"=1",W34,W$46)+COUNTIFS(X$48,"=1",X34,X$46)+COUNTIFS(Y$48,"=1",Y34,Y$46)+E13+F13</f>
        <v>0</v>
      </c>
      <c r="F34" s="103">
        <f t="shared" si="15"/>
        <v>0</v>
      </c>
      <c r="G34" s="104" t="b">
        <f t="shared" si="23"/>
        <v>0</v>
      </c>
      <c r="H34" s="104" t="b">
        <f t="shared" si="23"/>
        <v>0</v>
      </c>
      <c r="I34" s="104" t="b">
        <f t="shared" si="23"/>
        <v>0</v>
      </c>
      <c r="J34" s="104" t="b">
        <f t="shared" si="23"/>
        <v>0</v>
      </c>
      <c r="K34" s="104" t="b">
        <f t="shared" si="23"/>
        <v>0</v>
      </c>
      <c r="L34" s="104" t="b">
        <f t="shared" si="23"/>
        <v>0</v>
      </c>
      <c r="M34" s="104" t="b">
        <f t="shared" si="23"/>
        <v>0</v>
      </c>
      <c r="N34" s="104" t="b">
        <f t="shared" si="23"/>
        <v>0</v>
      </c>
      <c r="O34" s="104" t="b">
        <f t="shared" si="23"/>
        <v>0</v>
      </c>
      <c r="P34" s="40">
        <f t="shared" si="17"/>
        <v>0</v>
      </c>
      <c r="Q34" s="104" t="b">
        <f t="shared" si="18"/>
        <v>0</v>
      </c>
      <c r="R34" s="104" t="b">
        <f t="shared" si="18"/>
        <v>0</v>
      </c>
      <c r="S34" s="104" t="b">
        <f t="shared" si="18"/>
        <v>0</v>
      </c>
      <c r="T34" s="104" t="b">
        <f t="shared" si="18"/>
        <v>0</v>
      </c>
      <c r="U34" s="104" t="b">
        <f t="shared" si="18"/>
        <v>0</v>
      </c>
      <c r="V34" s="104" t="b">
        <f t="shared" si="18"/>
        <v>0</v>
      </c>
      <c r="W34" s="104" t="b">
        <f t="shared" si="18"/>
        <v>0</v>
      </c>
      <c r="X34" s="104" t="b">
        <f t="shared" si="18"/>
        <v>0</v>
      </c>
      <c r="Y34" s="104" t="b">
        <f t="shared" si="18"/>
        <v>0</v>
      </c>
      <c r="Z34" s="40">
        <f t="shared" si="19"/>
        <v>0</v>
      </c>
      <c r="AA34" s="105">
        <f t="shared" si="20"/>
        <v>0</v>
      </c>
      <c r="AB34" s="414">
        <f>AA13-D34</f>
        <v>0</v>
      </c>
      <c r="AC34" s="414">
        <f t="shared" si="22"/>
        <v>0</v>
      </c>
    </row>
    <row r="35" spans="1:31" ht="17.5" thickBot="1" x14ac:dyDescent="0.45">
      <c r="A35" s="99"/>
      <c r="B35" s="99"/>
      <c r="C35" s="411">
        <f>C14</f>
        <v>0</v>
      </c>
      <c r="D35" s="106">
        <f>D14</f>
        <v>0</v>
      </c>
      <c r="E35" s="408">
        <f>COUNTIFS(G$48,"=1",G35,G$46)+COUNTIFS(H$48,"=1",H35,H$46)+COUNTIFS(I$48,"=1",I35,I$46)+COUNTIFS(J$48,"=1",J35,J$46)+COUNTIFS(K$48,"=1",K35,K$46)+COUNTIFS(L$48,"=1",L35,L$46)+COUNTIFS(M$48,"=1",M35,M$46)+COUNTIFS(N$48,"=1",N35,N$46)+COUNTIFS(O$48,"=1",O35,O$46) +COUNTIFS(Q$48,"=1",Q35,Q$46)+COUNTIFS(R$48,"=1",R35,R$46)+COUNTIFS(S$48,"=1",S35,S$46)+COUNTIFS(T$48,"=1",T35,T$46)+COUNTIFS(U$48,"=1",U35,U$46)+COUNTIFS(V$48,"=1",V35,V$46)+COUNTIFS(W$48,"=1",W35,W$46)+COUNTIFS(X$48,"=1",X35,X$46)+COUNTIFS(Y$48,"=1",Y35,Y$46)+E14+F14</f>
        <v>0</v>
      </c>
      <c r="F35" s="103">
        <f t="shared" si="15"/>
        <v>0</v>
      </c>
      <c r="G35" s="104" t="b">
        <f t="shared" si="23"/>
        <v>0</v>
      </c>
      <c r="H35" s="104" t="b">
        <f t="shared" si="23"/>
        <v>0</v>
      </c>
      <c r="I35" s="104" t="b">
        <f t="shared" si="23"/>
        <v>0</v>
      </c>
      <c r="J35" s="104" t="b">
        <f t="shared" si="23"/>
        <v>0</v>
      </c>
      <c r="K35" s="104" t="b">
        <f t="shared" si="23"/>
        <v>0</v>
      </c>
      <c r="L35" s="104" t="b">
        <f t="shared" si="23"/>
        <v>0</v>
      </c>
      <c r="M35" s="104" t="b">
        <f t="shared" si="23"/>
        <v>0</v>
      </c>
      <c r="N35" s="104" t="b">
        <f t="shared" si="23"/>
        <v>0</v>
      </c>
      <c r="O35" s="104" t="b">
        <f t="shared" si="23"/>
        <v>0</v>
      </c>
      <c r="P35" s="40">
        <f t="shared" si="17"/>
        <v>0</v>
      </c>
      <c r="Q35" s="104" t="b">
        <f t="shared" si="18"/>
        <v>0</v>
      </c>
      <c r="R35" s="104" t="b">
        <f t="shared" si="18"/>
        <v>0</v>
      </c>
      <c r="S35" s="104" t="b">
        <f t="shared" si="18"/>
        <v>0</v>
      </c>
      <c r="T35" s="104" t="b">
        <f t="shared" si="18"/>
        <v>0</v>
      </c>
      <c r="U35" s="104" t="b">
        <f t="shared" si="18"/>
        <v>0</v>
      </c>
      <c r="V35" s="104" t="b">
        <f t="shared" si="18"/>
        <v>0</v>
      </c>
      <c r="W35" s="104" t="b">
        <f t="shared" si="18"/>
        <v>0</v>
      </c>
      <c r="X35" s="104" t="b">
        <f t="shared" si="18"/>
        <v>0</v>
      </c>
      <c r="Y35" s="104" t="b">
        <f t="shared" si="18"/>
        <v>0</v>
      </c>
      <c r="Z35" s="40">
        <f t="shared" si="19"/>
        <v>0</v>
      </c>
      <c r="AA35" s="105">
        <f t="shared" si="20"/>
        <v>0</v>
      </c>
      <c r="AB35" s="414">
        <f>AA14-D35</f>
        <v>0</v>
      </c>
      <c r="AC35" s="414">
        <f t="shared" si="22"/>
        <v>0</v>
      </c>
    </row>
    <row r="36" spans="1:31" ht="17.5" thickBot="1" x14ac:dyDescent="0.45">
      <c r="A36" s="99"/>
      <c r="B36" s="99"/>
      <c r="C36" s="411">
        <v>0</v>
      </c>
      <c r="D36" s="106">
        <f t="shared" ref="D36:D42" si="24">D15</f>
        <v>0</v>
      </c>
      <c r="E36" s="408">
        <f>COUNTIFS(G$48,"=1",G36,G$46)+COUNTIFS(H$48,"=1",H36,H$46)+COUNTIFS(I$48,"=1",I36,I$46)+COUNTIFS(J$48,"=1",J36,J$46)+COUNTIFS(K$48,"=1",K36,K$46)+COUNTIFS(L$48,"=1",L36,L$46)+COUNTIFS(M$48,"=1",M36,M$46)+COUNTIFS(N$48,"=1",N36,N$46)+COUNTIFS(O$48,"=1",O36,O$46) +COUNTIFS(Q$48,"=1",Q36,Q$46)+COUNTIFS(R$48,"=1",R36,R$46)+COUNTIFS(S$48,"=1",S36,S$46)+COUNTIFS(T$48,"=1",T36,T$46)+COUNTIFS(U$48,"=1",U36,U$46)+COUNTIFS(V$48,"=1",V36,V$46)+COUNTIFS(W$48,"=1",W36,W$46)+COUNTIFS(X$48,"=1",X36,X$46)+COUNTIFS(Y$48,"=1",Y36,Y$46)+E15+F15</f>
        <v>0</v>
      </c>
      <c r="F36" s="103">
        <f t="shared" si="15"/>
        <v>0</v>
      </c>
      <c r="G36" s="104" t="b">
        <f t="shared" si="23"/>
        <v>0</v>
      </c>
      <c r="H36" s="104" t="b">
        <f t="shared" si="23"/>
        <v>0</v>
      </c>
      <c r="I36" s="104" t="b">
        <f t="shared" si="23"/>
        <v>0</v>
      </c>
      <c r="J36" s="104" t="b">
        <f t="shared" si="23"/>
        <v>0</v>
      </c>
      <c r="K36" s="104" t="b">
        <f t="shared" si="23"/>
        <v>0</v>
      </c>
      <c r="L36" s="104" t="b">
        <f t="shared" si="23"/>
        <v>0</v>
      </c>
      <c r="M36" s="104" t="b">
        <f t="shared" si="23"/>
        <v>0</v>
      </c>
      <c r="N36" s="104" t="b">
        <f t="shared" si="23"/>
        <v>0</v>
      </c>
      <c r="O36" s="104" t="b">
        <f t="shared" si="23"/>
        <v>0</v>
      </c>
      <c r="P36" s="40">
        <f t="shared" si="17"/>
        <v>0</v>
      </c>
      <c r="Q36" s="104" t="b">
        <f t="shared" si="18"/>
        <v>0</v>
      </c>
      <c r="R36" s="104" t="b">
        <f t="shared" si="18"/>
        <v>0</v>
      </c>
      <c r="S36" s="104" t="b">
        <f t="shared" si="18"/>
        <v>0</v>
      </c>
      <c r="T36" s="104" t="b">
        <f t="shared" si="18"/>
        <v>0</v>
      </c>
      <c r="U36" s="104" t="b">
        <f t="shared" si="18"/>
        <v>0</v>
      </c>
      <c r="V36" s="104" t="b">
        <f t="shared" si="18"/>
        <v>0</v>
      </c>
      <c r="W36" s="104" t="b">
        <f t="shared" si="18"/>
        <v>0</v>
      </c>
      <c r="X36" s="104" t="b">
        <f t="shared" si="18"/>
        <v>0</v>
      </c>
      <c r="Y36" s="104" t="b">
        <f t="shared" si="18"/>
        <v>0</v>
      </c>
      <c r="Z36" s="40">
        <f t="shared" si="19"/>
        <v>0</v>
      </c>
      <c r="AA36" s="105">
        <f t="shared" si="20"/>
        <v>0</v>
      </c>
      <c r="AB36" s="414">
        <f>AA15-D36</f>
        <v>0</v>
      </c>
      <c r="AC36" s="414">
        <f t="shared" si="22"/>
        <v>0</v>
      </c>
    </row>
    <row r="37" spans="1:31" ht="17.5" thickBot="1" x14ac:dyDescent="0.45">
      <c r="A37" s="99"/>
      <c r="B37" s="99"/>
      <c r="C37" s="411">
        <f t="shared" ref="C37:C42" si="25">C16</f>
        <v>0</v>
      </c>
      <c r="D37" s="106">
        <f t="shared" si="24"/>
        <v>0</v>
      </c>
      <c r="E37" s="408">
        <f t="shared" si="14"/>
        <v>0</v>
      </c>
      <c r="F37" s="103">
        <f t="shared" si="15"/>
        <v>0</v>
      </c>
      <c r="G37" s="104" t="b">
        <f t="shared" si="23"/>
        <v>0</v>
      </c>
      <c r="H37" s="104" t="b">
        <f t="shared" si="23"/>
        <v>0</v>
      </c>
      <c r="I37" s="104" t="b">
        <f t="shared" si="23"/>
        <v>0</v>
      </c>
      <c r="J37" s="104" t="b">
        <f t="shared" si="23"/>
        <v>0</v>
      </c>
      <c r="K37" s="104" t="b">
        <f t="shared" si="23"/>
        <v>0</v>
      </c>
      <c r="L37" s="104" t="b">
        <f t="shared" si="23"/>
        <v>0</v>
      </c>
      <c r="M37" s="104" t="b">
        <f t="shared" si="23"/>
        <v>0</v>
      </c>
      <c r="N37" s="104" t="b">
        <f t="shared" si="23"/>
        <v>0</v>
      </c>
      <c r="O37" s="104" t="b">
        <f t="shared" si="23"/>
        <v>0</v>
      </c>
      <c r="P37" s="40">
        <f t="shared" si="17"/>
        <v>0</v>
      </c>
      <c r="Q37" s="104" t="b">
        <f t="shared" si="18"/>
        <v>0</v>
      </c>
      <c r="R37" s="104" t="b">
        <f t="shared" si="18"/>
        <v>0</v>
      </c>
      <c r="S37" s="104" t="b">
        <f t="shared" si="18"/>
        <v>0</v>
      </c>
      <c r="T37" s="104" t="b">
        <f t="shared" si="18"/>
        <v>0</v>
      </c>
      <c r="U37" s="104" t="b">
        <f t="shared" si="18"/>
        <v>0</v>
      </c>
      <c r="V37" s="104" t="b">
        <f t="shared" si="18"/>
        <v>0</v>
      </c>
      <c r="W37" s="104" t="b">
        <f t="shared" si="18"/>
        <v>0</v>
      </c>
      <c r="X37" s="104" t="b">
        <f t="shared" si="18"/>
        <v>0</v>
      </c>
      <c r="Y37" s="104" t="b">
        <f t="shared" si="18"/>
        <v>0</v>
      </c>
      <c r="Z37" s="40">
        <f t="shared" si="19"/>
        <v>0</v>
      </c>
      <c r="AA37" s="105">
        <f t="shared" si="20"/>
        <v>0</v>
      </c>
      <c r="AB37" s="414">
        <f t="shared" si="21"/>
        <v>0</v>
      </c>
      <c r="AC37" s="414">
        <f t="shared" si="22"/>
        <v>0</v>
      </c>
    </row>
    <row r="38" spans="1:31" ht="17.5" thickBot="1" x14ac:dyDescent="0.45">
      <c r="A38" s="99"/>
      <c r="B38" s="99"/>
      <c r="C38" s="411">
        <f t="shared" si="25"/>
        <v>0</v>
      </c>
      <c r="D38" s="106">
        <f t="shared" si="24"/>
        <v>0</v>
      </c>
      <c r="E38" s="408">
        <f t="shared" si="14"/>
        <v>0</v>
      </c>
      <c r="F38" s="103">
        <f t="shared" si="15"/>
        <v>0</v>
      </c>
      <c r="G38" s="104" t="b">
        <f t="shared" si="23"/>
        <v>0</v>
      </c>
      <c r="H38" s="104" t="b">
        <f t="shared" si="23"/>
        <v>0</v>
      </c>
      <c r="I38" s="104" t="b">
        <f t="shared" si="23"/>
        <v>0</v>
      </c>
      <c r="J38" s="104" t="b">
        <f t="shared" si="23"/>
        <v>0</v>
      </c>
      <c r="K38" s="104" t="b">
        <f t="shared" si="23"/>
        <v>0</v>
      </c>
      <c r="L38" s="104" t="b">
        <f t="shared" si="23"/>
        <v>0</v>
      </c>
      <c r="M38" s="104" t="b">
        <f t="shared" si="23"/>
        <v>0</v>
      </c>
      <c r="N38" s="104" t="b">
        <f t="shared" si="23"/>
        <v>0</v>
      </c>
      <c r="O38" s="104" t="b">
        <f t="shared" si="23"/>
        <v>0</v>
      </c>
      <c r="P38" s="40">
        <f t="shared" si="17"/>
        <v>0</v>
      </c>
      <c r="Q38" s="104" t="b">
        <f t="shared" si="18"/>
        <v>0</v>
      </c>
      <c r="R38" s="104" t="b">
        <f t="shared" si="18"/>
        <v>0</v>
      </c>
      <c r="S38" s="104" t="b">
        <f t="shared" si="18"/>
        <v>0</v>
      </c>
      <c r="T38" s="104" t="b">
        <f t="shared" si="18"/>
        <v>0</v>
      </c>
      <c r="U38" s="104" t="b">
        <f t="shared" si="18"/>
        <v>0</v>
      </c>
      <c r="V38" s="104" t="b">
        <f t="shared" si="18"/>
        <v>0</v>
      </c>
      <c r="W38" s="104" t="b">
        <f t="shared" si="18"/>
        <v>0</v>
      </c>
      <c r="X38" s="104" t="b">
        <f t="shared" si="18"/>
        <v>0</v>
      </c>
      <c r="Y38" s="104" t="b">
        <f t="shared" si="18"/>
        <v>0</v>
      </c>
      <c r="Z38" s="40">
        <f t="shared" si="19"/>
        <v>0</v>
      </c>
      <c r="AA38" s="105">
        <f t="shared" si="20"/>
        <v>0</v>
      </c>
      <c r="AB38" s="414">
        <f t="shared" si="21"/>
        <v>0</v>
      </c>
      <c r="AC38" s="414">
        <f t="shared" si="22"/>
        <v>0</v>
      </c>
    </row>
    <row r="39" spans="1:31" ht="17.5" thickBot="1" x14ac:dyDescent="0.45">
      <c r="A39" s="99"/>
      <c r="B39" s="99"/>
      <c r="C39" s="411">
        <f t="shared" si="25"/>
        <v>0</v>
      </c>
      <c r="D39" s="106">
        <f t="shared" si="24"/>
        <v>0</v>
      </c>
      <c r="E39" s="408">
        <f t="shared" si="14"/>
        <v>0</v>
      </c>
      <c r="F39" s="103">
        <f t="shared" si="15"/>
        <v>0</v>
      </c>
      <c r="G39" s="104" t="b">
        <f t="shared" si="23"/>
        <v>0</v>
      </c>
      <c r="H39" s="104" t="b">
        <f t="shared" si="23"/>
        <v>0</v>
      </c>
      <c r="I39" s="104" t="b">
        <f t="shared" si="23"/>
        <v>0</v>
      </c>
      <c r="J39" s="104" t="b">
        <f t="shared" si="23"/>
        <v>0</v>
      </c>
      <c r="K39" s="104" t="b">
        <f t="shared" si="23"/>
        <v>0</v>
      </c>
      <c r="L39" s="104" t="b">
        <f t="shared" si="23"/>
        <v>0</v>
      </c>
      <c r="M39" s="104" t="b">
        <f t="shared" si="23"/>
        <v>0</v>
      </c>
      <c r="N39" s="104" t="b">
        <f t="shared" si="23"/>
        <v>0</v>
      </c>
      <c r="O39" s="104" t="b">
        <f t="shared" si="23"/>
        <v>0</v>
      </c>
      <c r="P39" s="40">
        <f t="shared" si="17"/>
        <v>0</v>
      </c>
      <c r="Q39" s="104" t="b">
        <f t="shared" si="18"/>
        <v>0</v>
      </c>
      <c r="R39" s="104" t="b">
        <f t="shared" si="18"/>
        <v>0</v>
      </c>
      <c r="S39" s="104" t="b">
        <f t="shared" si="18"/>
        <v>0</v>
      </c>
      <c r="T39" s="104" t="b">
        <f t="shared" si="18"/>
        <v>0</v>
      </c>
      <c r="U39" s="104" t="b">
        <f t="shared" si="18"/>
        <v>0</v>
      </c>
      <c r="V39" s="104" t="b">
        <f t="shared" si="18"/>
        <v>0</v>
      </c>
      <c r="W39" s="104" t="b">
        <f t="shared" si="18"/>
        <v>0</v>
      </c>
      <c r="X39" s="104" t="b">
        <f t="shared" si="18"/>
        <v>0</v>
      </c>
      <c r="Y39" s="104" t="b">
        <f t="shared" si="18"/>
        <v>0</v>
      </c>
      <c r="Z39" s="40">
        <f t="shared" si="19"/>
        <v>0</v>
      </c>
      <c r="AA39" s="105">
        <f t="shared" si="20"/>
        <v>0</v>
      </c>
      <c r="AB39" s="414">
        <f t="shared" si="21"/>
        <v>0</v>
      </c>
      <c r="AC39" s="414">
        <f t="shared" si="22"/>
        <v>0</v>
      </c>
      <c r="AE39" s="399"/>
    </row>
    <row r="40" spans="1:31" ht="17.5" thickBot="1" x14ac:dyDescent="0.45">
      <c r="A40" s="99"/>
      <c r="B40" s="99"/>
      <c r="C40" s="411">
        <f t="shared" si="25"/>
        <v>0</v>
      </c>
      <c r="D40" s="106">
        <f t="shared" si="24"/>
        <v>0</v>
      </c>
      <c r="E40" s="408">
        <f t="shared" si="14"/>
        <v>0</v>
      </c>
      <c r="F40" s="103">
        <f t="shared" si="15"/>
        <v>0</v>
      </c>
      <c r="G40" s="104" t="b">
        <f t="shared" si="23"/>
        <v>0</v>
      </c>
      <c r="H40" s="104" t="b">
        <f t="shared" si="23"/>
        <v>0</v>
      </c>
      <c r="I40" s="104" t="b">
        <f t="shared" si="23"/>
        <v>0</v>
      </c>
      <c r="J40" s="104" t="b">
        <f t="shared" si="23"/>
        <v>0</v>
      </c>
      <c r="K40" s="104" t="b">
        <f t="shared" si="23"/>
        <v>0</v>
      </c>
      <c r="L40" s="104" t="b">
        <f t="shared" si="23"/>
        <v>0</v>
      </c>
      <c r="M40" s="104" t="b">
        <f t="shared" si="23"/>
        <v>0</v>
      </c>
      <c r="N40" s="104" t="b">
        <f t="shared" si="23"/>
        <v>0</v>
      </c>
      <c r="O40" s="104" t="b">
        <f t="shared" si="23"/>
        <v>0</v>
      </c>
      <c r="P40" s="40">
        <f t="shared" si="17"/>
        <v>0</v>
      </c>
      <c r="Q40" s="104" t="b">
        <f t="shared" si="18"/>
        <v>0</v>
      </c>
      <c r="R40" s="104" t="b">
        <f t="shared" si="18"/>
        <v>0</v>
      </c>
      <c r="S40" s="104" t="b">
        <f t="shared" si="18"/>
        <v>0</v>
      </c>
      <c r="T40" s="104" t="b">
        <f t="shared" si="18"/>
        <v>0</v>
      </c>
      <c r="U40" s="104" t="b">
        <f t="shared" si="18"/>
        <v>0</v>
      </c>
      <c r="V40" s="104" t="b">
        <f t="shared" si="18"/>
        <v>0</v>
      </c>
      <c r="W40" s="104" t="b">
        <f t="shared" si="18"/>
        <v>0</v>
      </c>
      <c r="X40" s="104" t="b">
        <f t="shared" si="18"/>
        <v>0</v>
      </c>
      <c r="Y40" s="104" t="b">
        <f t="shared" si="18"/>
        <v>0</v>
      </c>
      <c r="Z40" s="40">
        <f t="shared" si="19"/>
        <v>0</v>
      </c>
      <c r="AA40" s="105">
        <f t="shared" si="20"/>
        <v>0</v>
      </c>
      <c r="AB40" s="414">
        <f t="shared" si="21"/>
        <v>0</v>
      </c>
      <c r="AC40" s="414">
        <f t="shared" si="22"/>
        <v>0</v>
      </c>
    </row>
    <row r="41" spans="1:31" ht="17.5" thickBot="1" x14ac:dyDescent="0.45">
      <c r="A41" s="99"/>
      <c r="B41" s="99"/>
      <c r="C41" s="411">
        <f t="shared" si="25"/>
        <v>0</v>
      </c>
      <c r="D41" s="106">
        <f t="shared" si="24"/>
        <v>0</v>
      </c>
      <c r="E41" s="408">
        <f t="shared" si="14"/>
        <v>0</v>
      </c>
      <c r="F41" s="103">
        <f t="shared" si="15"/>
        <v>0</v>
      </c>
      <c r="G41" s="104" t="b">
        <f t="shared" si="23"/>
        <v>0</v>
      </c>
      <c r="H41" s="104" t="b">
        <f t="shared" si="23"/>
        <v>0</v>
      </c>
      <c r="I41" s="104" t="b">
        <f t="shared" si="23"/>
        <v>0</v>
      </c>
      <c r="J41" s="104" t="b">
        <f t="shared" si="23"/>
        <v>0</v>
      </c>
      <c r="K41" s="104" t="b">
        <f t="shared" si="23"/>
        <v>0</v>
      </c>
      <c r="L41" s="104" t="b">
        <f t="shared" si="23"/>
        <v>0</v>
      </c>
      <c r="M41" s="104" t="b">
        <f t="shared" si="23"/>
        <v>0</v>
      </c>
      <c r="N41" s="104" t="b">
        <f t="shared" si="23"/>
        <v>0</v>
      </c>
      <c r="O41" s="104" t="b">
        <f t="shared" si="23"/>
        <v>0</v>
      </c>
      <c r="P41" s="40">
        <f t="shared" si="17"/>
        <v>0</v>
      </c>
      <c r="Q41" s="104" t="b">
        <f t="shared" ref="Q41:Y42" si="26">IF($D20-18&gt;0,IF(Q$3&lt;=$D20-36,Q20-3,IF(Q$3&lt;=$D20-18,Q20-2,Q20-1)),IF($D20&gt;0,IF(Q$3&lt;=$D20,Q20-1,Q20)))</f>
        <v>0</v>
      </c>
      <c r="R41" s="104" t="b">
        <f t="shared" si="26"/>
        <v>0</v>
      </c>
      <c r="S41" s="104" t="b">
        <f t="shared" si="26"/>
        <v>0</v>
      </c>
      <c r="T41" s="104" t="b">
        <f t="shared" si="26"/>
        <v>0</v>
      </c>
      <c r="U41" s="104" t="b">
        <f t="shared" si="26"/>
        <v>0</v>
      </c>
      <c r="V41" s="104" t="b">
        <f t="shared" si="26"/>
        <v>0</v>
      </c>
      <c r="W41" s="104" t="b">
        <f t="shared" si="26"/>
        <v>0</v>
      </c>
      <c r="X41" s="104" t="b">
        <f t="shared" si="26"/>
        <v>0</v>
      </c>
      <c r="Y41" s="104" t="b">
        <f t="shared" si="26"/>
        <v>0</v>
      </c>
      <c r="Z41" s="40">
        <f t="shared" si="19"/>
        <v>0</v>
      </c>
      <c r="AA41" s="105">
        <f t="shared" si="20"/>
        <v>0</v>
      </c>
      <c r="AB41" s="414">
        <f t="shared" si="21"/>
        <v>0</v>
      </c>
      <c r="AC41" s="414">
        <f t="shared" si="22"/>
        <v>0</v>
      </c>
    </row>
    <row r="42" spans="1:31" ht="17.5" thickBot="1" x14ac:dyDescent="0.45">
      <c r="A42" s="99"/>
      <c r="B42" s="99"/>
      <c r="C42" s="411">
        <f t="shared" si="25"/>
        <v>0</v>
      </c>
      <c r="D42" s="106">
        <f t="shared" si="24"/>
        <v>0</v>
      </c>
      <c r="E42" s="408">
        <f t="shared" si="14"/>
        <v>0</v>
      </c>
      <c r="F42" s="103">
        <f t="shared" si="15"/>
        <v>0</v>
      </c>
      <c r="G42" s="104" t="b">
        <f t="shared" si="23"/>
        <v>0</v>
      </c>
      <c r="H42" s="104" t="b">
        <f t="shared" si="23"/>
        <v>0</v>
      </c>
      <c r="I42" s="104" t="b">
        <f t="shared" si="23"/>
        <v>0</v>
      </c>
      <c r="J42" s="104" t="b">
        <f t="shared" si="23"/>
        <v>0</v>
      </c>
      <c r="K42" s="104" t="b">
        <f t="shared" si="23"/>
        <v>0</v>
      </c>
      <c r="L42" s="104" t="b">
        <f t="shared" si="23"/>
        <v>0</v>
      </c>
      <c r="M42" s="104" t="b">
        <f t="shared" si="23"/>
        <v>0</v>
      </c>
      <c r="N42" s="104" t="b">
        <f t="shared" si="23"/>
        <v>0</v>
      </c>
      <c r="O42" s="104" t="b">
        <f t="shared" si="23"/>
        <v>0</v>
      </c>
      <c r="P42" s="40">
        <f t="shared" si="17"/>
        <v>0</v>
      </c>
      <c r="Q42" s="104" t="b">
        <f t="shared" si="26"/>
        <v>0</v>
      </c>
      <c r="R42" s="104" t="b">
        <f t="shared" si="26"/>
        <v>0</v>
      </c>
      <c r="S42" s="104" t="b">
        <f t="shared" si="26"/>
        <v>0</v>
      </c>
      <c r="T42" s="104" t="b">
        <f t="shared" si="26"/>
        <v>0</v>
      </c>
      <c r="U42" s="104" t="b">
        <f t="shared" si="26"/>
        <v>0</v>
      </c>
      <c r="V42" s="104" t="b">
        <f t="shared" si="26"/>
        <v>0</v>
      </c>
      <c r="W42" s="104" t="b">
        <f t="shared" si="26"/>
        <v>0</v>
      </c>
      <c r="X42" s="104" t="b">
        <f t="shared" si="26"/>
        <v>0</v>
      </c>
      <c r="Y42" s="104" t="b">
        <f t="shared" si="26"/>
        <v>0</v>
      </c>
      <c r="Z42" s="40">
        <f t="shared" si="19"/>
        <v>0</v>
      </c>
      <c r="AA42" s="105">
        <f t="shared" si="20"/>
        <v>0</v>
      </c>
      <c r="AB42" s="414">
        <f t="shared" si="21"/>
        <v>0</v>
      </c>
      <c r="AC42" s="414">
        <f t="shared" si="22"/>
        <v>0</v>
      </c>
    </row>
    <row r="43" spans="1:31" ht="14.25" customHeight="1" thickTop="1" thickBot="1" x14ac:dyDescent="0.4">
      <c r="C43" s="353" t="s">
        <v>2</v>
      </c>
      <c r="E43" s="414"/>
      <c r="F43" s="426" t="e">
        <f>ROUNDUP((F25:F42),0)</f>
        <v>#VALUE!</v>
      </c>
      <c r="G43" s="11">
        <v>1</v>
      </c>
      <c r="H43" s="11">
        <v>2</v>
      </c>
      <c r="I43" s="11">
        <v>3</v>
      </c>
      <c r="J43" s="11">
        <v>4</v>
      </c>
      <c r="K43" s="11">
        <v>5</v>
      </c>
      <c r="L43" s="11">
        <v>6</v>
      </c>
      <c r="M43" s="11">
        <v>7</v>
      </c>
      <c r="N43" s="11">
        <v>8</v>
      </c>
      <c r="O43" s="11">
        <v>9</v>
      </c>
      <c r="P43" s="13"/>
      <c r="Q43" s="11">
        <v>10</v>
      </c>
      <c r="R43" s="11">
        <v>11</v>
      </c>
      <c r="S43" s="11">
        <v>12</v>
      </c>
      <c r="T43" s="11">
        <v>13</v>
      </c>
      <c r="U43" s="11">
        <v>14</v>
      </c>
      <c r="V43" s="11">
        <v>15</v>
      </c>
      <c r="W43" s="11">
        <v>16</v>
      </c>
      <c r="X43" s="11">
        <v>17</v>
      </c>
      <c r="Y43" s="11">
        <v>18</v>
      </c>
      <c r="Z43" s="13"/>
      <c r="AB43" s="414"/>
      <c r="AC43" s="414"/>
    </row>
    <row r="44" spans="1:31" ht="14.25" customHeight="1" thickTop="1" thickBot="1" x14ac:dyDescent="0.4">
      <c r="C44" s="354" t="s">
        <v>8</v>
      </c>
      <c r="F44" s="427"/>
      <c r="G44" s="19">
        <v>4</v>
      </c>
      <c r="H44" s="19">
        <v>5</v>
      </c>
      <c r="I44" s="19">
        <v>3</v>
      </c>
      <c r="J44" s="19">
        <v>4</v>
      </c>
      <c r="K44" s="19">
        <v>4</v>
      </c>
      <c r="L44" s="19">
        <v>3</v>
      </c>
      <c r="M44" s="19">
        <v>5</v>
      </c>
      <c r="N44" s="19">
        <v>5</v>
      </c>
      <c r="O44" s="19">
        <v>3</v>
      </c>
      <c r="P44" s="19"/>
      <c r="Q44" s="19">
        <v>3</v>
      </c>
      <c r="R44" s="19">
        <v>4</v>
      </c>
      <c r="S44" s="19">
        <v>5</v>
      </c>
      <c r="T44" s="19">
        <v>4</v>
      </c>
      <c r="U44" s="19">
        <v>3</v>
      </c>
      <c r="V44" s="19">
        <v>5</v>
      </c>
      <c r="W44" s="19">
        <v>3</v>
      </c>
      <c r="X44" s="19">
        <v>4</v>
      </c>
      <c r="Y44" s="19">
        <v>5</v>
      </c>
      <c r="Z44" s="19"/>
      <c r="AB44" s="414"/>
      <c r="AC44" s="414"/>
    </row>
    <row r="45" spans="1:31" ht="14.25" customHeight="1" thickTop="1" thickBot="1" x14ac:dyDescent="0.4">
      <c r="C45" s="428" t="s">
        <v>32</v>
      </c>
      <c r="E45" s="414"/>
      <c r="F45" s="414"/>
      <c r="G45" s="123">
        <f t="shared" ref="G45:O45" si="27">MIN(G4:G21)</f>
        <v>4</v>
      </c>
      <c r="H45" s="123">
        <f t="shared" si="27"/>
        <v>5</v>
      </c>
      <c r="I45" s="123">
        <f t="shared" si="27"/>
        <v>3</v>
      </c>
      <c r="J45" s="123">
        <f t="shared" si="27"/>
        <v>5</v>
      </c>
      <c r="K45" s="123">
        <f t="shared" si="27"/>
        <v>4</v>
      </c>
      <c r="L45" s="123">
        <f t="shared" si="27"/>
        <v>2</v>
      </c>
      <c r="M45" s="123">
        <f t="shared" si="27"/>
        <v>5</v>
      </c>
      <c r="N45" s="123">
        <f t="shared" si="27"/>
        <v>5</v>
      </c>
      <c r="O45" s="123">
        <f t="shared" si="27"/>
        <v>3</v>
      </c>
      <c r="P45" s="123"/>
      <c r="Q45" s="123">
        <f t="shared" ref="Q45:Y45" si="28">MIN(Q4:Q21)</f>
        <v>2</v>
      </c>
      <c r="R45" s="123">
        <f t="shared" si="28"/>
        <v>4</v>
      </c>
      <c r="S45" s="123">
        <f t="shared" si="28"/>
        <v>5</v>
      </c>
      <c r="T45" s="123">
        <f t="shared" si="28"/>
        <v>4</v>
      </c>
      <c r="U45" s="123">
        <f t="shared" si="28"/>
        <v>3</v>
      </c>
      <c r="V45" s="123">
        <f t="shared" si="28"/>
        <v>5</v>
      </c>
      <c r="W45" s="123">
        <f t="shared" si="28"/>
        <v>3</v>
      </c>
      <c r="X45" s="123">
        <f t="shared" si="28"/>
        <v>5</v>
      </c>
      <c r="Y45" s="123">
        <f t="shared" si="28"/>
        <v>5</v>
      </c>
      <c r="Z45" s="123"/>
      <c r="AA45" s="123"/>
      <c r="AB45" s="414"/>
      <c r="AC45" s="414"/>
    </row>
    <row r="46" spans="1:31" ht="14.25" customHeight="1" thickTop="1" thickBot="1" x14ac:dyDescent="0.4">
      <c r="C46" s="429" t="s">
        <v>33</v>
      </c>
      <c r="E46" s="414"/>
      <c r="F46" s="414"/>
      <c r="G46" s="124">
        <f t="shared" ref="G46:O46" si="29">MIN(G25:G42)</f>
        <v>3</v>
      </c>
      <c r="H46" s="124">
        <f t="shared" si="29"/>
        <v>4</v>
      </c>
      <c r="I46" s="124">
        <f t="shared" si="29"/>
        <v>2</v>
      </c>
      <c r="J46" s="124">
        <f t="shared" si="29"/>
        <v>4</v>
      </c>
      <c r="K46" s="124">
        <f t="shared" si="29"/>
        <v>3</v>
      </c>
      <c r="L46" s="124">
        <f t="shared" si="29"/>
        <v>1</v>
      </c>
      <c r="M46" s="124">
        <f t="shared" si="29"/>
        <v>4</v>
      </c>
      <c r="N46" s="124">
        <f t="shared" si="29"/>
        <v>4</v>
      </c>
      <c r="O46" s="124">
        <f t="shared" si="29"/>
        <v>2</v>
      </c>
      <c r="P46" s="124"/>
      <c r="Q46" s="124">
        <f t="shared" ref="Q46:Y46" si="30">MIN(Q25:Q42)</f>
        <v>1</v>
      </c>
      <c r="R46" s="124">
        <f t="shared" si="30"/>
        <v>3</v>
      </c>
      <c r="S46" s="124">
        <f t="shared" si="30"/>
        <v>4</v>
      </c>
      <c r="T46" s="124">
        <f t="shared" si="30"/>
        <v>3</v>
      </c>
      <c r="U46" s="124">
        <f t="shared" si="30"/>
        <v>2</v>
      </c>
      <c r="V46" s="124">
        <f t="shared" si="30"/>
        <v>4</v>
      </c>
      <c r="W46" s="124">
        <f t="shared" si="30"/>
        <v>2</v>
      </c>
      <c r="X46" s="124">
        <f t="shared" si="30"/>
        <v>4</v>
      </c>
      <c r="Y46" s="124">
        <f t="shared" si="30"/>
        <v>4</v>
      </c>
      <c r="Z46" s="124"/>
      <c r="AA46" s="124"/>
      <c r="AB46" s="414"/>
      <c r="AC46" s="414"/>
    </row>
    <row r="47" spans="1:31" ht="14.25" customHeight="1" thickTop="1" thickBot="1" x14ac:dyDescent="0.4">
      <c r="E47" s="414"/>
      <c r="F47" s="414"/>
      <c r="AB47" s="414"/>
      <c r="AC47" s="414"/>
    </row>
    <row r="48" spans="1:31" ht="14.25" customHeight="1" thickTop="1" thickBot="1" x14ac:dyDescent="0.4">
      <c r="C48" s="431" t="s">
        <v>34</v>
      </c>
      <c r="E48" s="414"/>
      <c r="F48" s="432"/>
      <c r="G48" s="125">
        <f t="shared" ref="G48:O48" si="31">COUNTIF(G25:G42,G46)</f>
        <v>1</v>
      </c>
      <c r="H48" s="125">
        <f t="shared" si="31"/>
        <v>1</v>
      </c>
      <c r="I48" s="125">
        <f t="shared" si="31"/>
        <v>2</v>
      </c>
      <c r="J48" s="125">
        <f t="shared" si="31"/>
        <v>2</v>
      </c>
      <c r="K48" s="125">
        <f t="shared" si="31"/>
        <v>1</v>
      </c>
      <c r="L48" s="125">
        <f t="shared" si="31"/>
        <v>1</v>
      </c>
      <c r="M48" s="125">
        <f t="shared" si="31"/>
        <v>1</v>
      </c>
      <c r="N48" s="125">
        <f t="shared" si="31"/>
        <v>3</v>
      </c>
      <c r="O48" s="125">
        <f t="shared" si="31"/>
        <v>3</v>
      </c>
      <c r="P48" s="125"/>
      <c r="Q48" s="125">
        <f t="shared" ref="Q48:Y48" si="32">COUNTIF(Q25:Q42,Q46)</f>
        <v>1</v>
      </c>
      <c r="R48" s="125">
        <f t="shared" si="32"/>
        <v>1</v>
      </c>
      <c r="S48" s="125">
        <f t="shared" si="32"/>
        <v>2</v>
      </c>
      <c r="T48" s="125">
        <f t="shared" si="32"/>
        <v>2</v>
      </c>
      <c r="U48" s="125">
        <f t="shared" si="32"/>
        <v>3</v>
      </c>
      <c r="V48" s="125">
        <f t="shared" si="32"/>
        <v>1</v>
      </c>
      <c r="W48" s="125">
        <f t="shared" si="32"/>
        <v>5</v>
      </c>
      <c r="X48" s="125">
        <f t="shared" si="32"/>
        <v>3</v>
      </c>
      <c r="Y48" s="125">
        <f t="shared" si="32"/>
        <v>2</v>
      </c>
      <c r="Z48" s="125"/>
      <c r="AA48" s="125"/>
      <c r="AB48" s="414"/>
      <c r="AC48" s="414"/>
    </row>
    <row r="49" spans="5:29" ht="14.25" customHeight="1" thickTop="1" thickBot="1" x14ac:dyDescent="0.4">
      <c r="E49" s="414"/>
      <c r="F49" s="414"/>
      <c r="AB49" s="414"/>
      <c r="AC49" s="414"/>
    </row>
    <row r="50" spans="5:29" ht="14.25" customHeight="1" thickTop="1" thickBot="1" x14ac:dyDescent="0.4">
      <c r="E50" s="126" t="s">
        <v>35</v>
      </c>
      <c r="F50" s="127"/>
      <c r="AB50" s="414"/>
      <c r="AC50" s="414"/>
    </row>
    <row r="51" spans="5:29" ht="14.25" customHeight="1" thickTop="1" thickBot="1" x14ac:dyDescent="0.4">
      <c r="E51" s="433">
        <f>E52/F51</f>
        <v>2.0833333333333335</v>
      </c>
      <c r="F51" s="434">
        <f>COUNTIF(G48:Y48,"=1")+SUM(E4:E21)+SUM(F4:F21)</f>
        <v>12</v>
      </c>
      <c r="AB51" s="414"/>
      <c r="AC51" s="414"/>
    </row>
    <row r="52" spans="5:29" ht="14.25" customHeight="1" thickTop="1" thickBot="1" x14ac:dyDescent="0.4">
      <c r="E52" s="129">
        <v>25</v>
      </c>
      <c r="F52" s="427"/>
      <c r="AB52" s="414"/>
      <c r="AC52" s="414"/>
    </row>
    <row r="53" spans="5:29" ht="14.25" customHeight="1" thickTop="1" x14ac:dyDescent="0.35">
      <c r="E53" s="414"/>
      <c r="F53" s="432"/>
      <c r="K53" s="399"/>
      <c r="AB53" s="414"/>
      <c r="AC53" s="414"/>
    </row>
    <row r="54" spans="5:29" ht="14.25" customHeight="1" x14ac:dyDescent="0.35">
      <c r="E54" s="414"/>
      <c r="F54" s="414"/>
      <c r="AB54" s="414"/>
      <c r="AC54" s="414"/>
    </row>
    <row r="55" spans="5:29" ht="14.25" customHeight="1" x14ac:dyDescent="0.35">
      <c r="E55" s="414"/>
      <c r="F55" s="414"/>
      <c r="AB55" s="414"/>
      <c r="AC55" s="414"/>
    </row>
    <row r="56" spans="5:29" ht="14.25" customHeight="1" x14ac:dyDescent="0.35">
      <c r="E56" s="414"/>
      <c r="F56" s="414"/>
      <c r="AB56" s="414"/>
      <c r="AC56" s="414"/>
    </row>
    <row r="57" spans="5:29" ht="14.25" customHeight="1" x14ac:dyDescent="0.35">
      <c r="E57" s="414"/>
      <c r="F57" s="414"/>
      <c r="AB57" s="414"/>
      <c r="AC57" s="414"/>
    </row>
    <row r="58" spans="5:29" ht="14.25" customHeight="1" x14ac:dyDescent="0.35">
      <c r="E58" s="414"/>
      <c r="F58" s="414"/>
      <c r="AB58" s="414"/>
      <c r="AC58" s="414"/>
    </row>
    <row r="59" spans="5:29" ht="14.25" customHeight="1" x14ac:dyDescent="0.35">
      <c r="E59" s="414"/>
      <c r="F59" s="414"/>
      <c r="AB59" s="414"/>
      <c r="AC59" s="414"/>
    </row>
    <row r="60" spans="5:29" ht="14.25" customHeight="1" x14ac:dyDescent="0.35">
      <c r="E60" s="414"/>
      <c r="F60" s="414"/>
      <c r="AB60" s="414"/>
      <c r="AC60" s="414"/>
    </row>
    <row r="61" spans="5:29" ht="14.25" customHeight="1" x14ac:dyDescent="0.35">
      <c r="E61" s="414"/>
      <c r="F61" s="414"/>
      <c r="AB61" s="414"/>
      <c r="AC61" s="414"/>
    </row>
    <row r="62" spans="5:29" ht="14.25" customHeight="1" x14ac:dyDescent="0.35">
      <c r="E62" s="414"/>
      <c r="F62" s="414"/>
      <c r="AB62" s="414"/>
      <c r="AC62" s="414"/>
    </row>
    <row r="63" spans="5:29" ht="14.25" customHeight="1" x14ac:dyDescent="0.35">
      <c r="E63" s="414"/>
      <c r="F63" s="414"/>
      <c r="AB63" s="414"/>
      <c r="AC63" s="414"/>
    </row>
    <row r="64" spans="5:29" ht="14.25" customHeight="1" x14ac:dyDescent="0.35">
      <c r="E64" s="414"/>
      <c r="F64" s="414"/>
      <c r="AB64" s="414"/>
      <c r="AC64" s="414"/>
    </row>
    <row r="65" spans="5:29" ht="14.25" customHeight="1" x14ac:dyDescent="0.35">
      <c r="E65" s="414"/>
      <c r="F65" s="414"/>
      <c r="AB65" s="414"/>
      <c r="AC65" s="414"/>
    </row>
    <row r="66" spans="5:29" ht="14.25" customHeight="1" x14ac:dyDescent="0.35">
      <c r="E66" s="414"/>
      <c r="F66" s="414"/>
      <c r="AB66" s="414"/>
      <c r="AC66" s="414"/>
    </row>
    <row r="67" spans="5:29" ht="14.25" customHeight="1" x14ac:dyDescent="0.35">
      <c r="E67" s="414"/>
      <c r="F67" s="414"/>
      <c r="AB67" s="414"/>
      <c r="AC67" s="414"/>
    </row>
    <row r="68" spans="5:29" ht="14.25" customHeight="1" x14ac:dyDescent="0.35">
      <c r="E68" s="414"/>
      <c r="F68" s="414"/>
      <c r="AB68" s="414"/>
      <c r="AC68" s="414"/>
    </row>
    <row r="69" spans="5:29" ht="14.25" customHeight="1" x14ac:dyDescent="0.35">
      <c r="E69" s="414"/>
      <c r="F69" s="414"/>
      <c r="AB69" s="414"/>
      <c r="AC69" s="414"/>
    </row>
    <row r="70" spans="5:29" ht="14.25" customHeight="1" x14ac:dyDescent="0.35">
      <c r="E70" s="414"/>
      <c r="F70" s="414"/>
      <c r="AB70" s="414"/>
      <c r="AC70" s="414"/>
    </row>
    <row r="71" spans="5:29" ht="14.25" customHeight="1" x14ac:dyDescent="0.35">
      <c r="E71" s="414"/>
      <c r="F71" s="414"/>
      <c r="AB71" s="414"/>
      <c r="AC71" s="414"/>
    </row>
    <row r="72" spans="5:29" ht="14.25" customHeight="1" x14ac:dyDescent="0.35">
      <c r="E72" s="414"/>
      <c r="F72" s="414"/>
      <c r="AB72" s="414"/>
      <c r="AC72" s="414"/>
    </row>
    <row r="73" spans="5:29" ht="14.25" customHeight="1" x14ac:dyDescent="0.35">
      <c r="E73" s="414"/>
      <c r="F73" s="414"/>
      <c r="AB73" s="414"/>
      <c r="AC73" s="414"/>
    </row>
    <row r="74" spans="5:29" ht="14.25" customHeight="1" x14ac:dyDescent="0.35">
      <c r="E74" s="414"/>
      <c r="F74" s="414"/>
      <c r="AB74" s="414"/>
      <c r="AC74" s="414"/>
    </row>
    <row r="75" spans="5:29" ht="14.25" customHeight="1" x14ac:dyDescent="0.35">
      <c r="E75" s="414"/>
      <c r="F75" s="414"/>
      <c r="AB75" s="414"/>
      <c r="AC75" s="414"/>
    </row>
    <row r="76" spans="5:29" ht="14.25" customHeight="1" x14ac:dyDescent="0.35">
      <c r="E76" s="414"/>
      <c r="F76" s="414"/>
      <c r="AB76" s="414"/>
      <c r="AC76" s="414"/>
    </row>
    <row r="77" spans="5:29" ht="14.25" customHeight="1" x14ac:dyDescent="0.35">
      <c r="E77" s="414"/>
      <c r="F77" s="414"/>
      <c r="AB77" s="414"/>
      <c r="AC77" s="414"/>
    </row>
    <row r="78" spans="5:29" ht="14.25" customHeight="1" x14ac:dyDescent="0.35">
      <c r="E78" s="414"/>
      <c r="F78" s="414"/>
      <c r="AB78" s="414"/>
      <c r="AC78" s="414"/>
    </row>
    <row r="79" spans="5:29" ht="14.25" customHeight="1" x14ac:dyDescent="0.35">
      <c r="E79" s="414"/>
      <c r="F79" s="414"/>
      <c r="AB79" s="414"/>
      <c r="AC79" s="414"/>
    </row>
    <row r="80" spans="5:29" ht="14.25" customHeight="1" x14ac:dyDescent="0.35">
      <c r="E80" s="414"/>
      <c r="F80" s="414"/>
      <c r="AB80" s="414"/>
      <c r="AC80" s="414"/>
    </row>
    <row r="81" spans="5:29" ht="14.25" customHeight="1" x14ac:dyDescent="0.35">
      <c r="E81" s="414"/>
      <c r="F81" s="414"/>
      <c r="AB81" s="414"/>
      <c r="AC81" s="414"/>
    </row>
    <row r="82" spans="5:29" ht="14.25" customHeight="1" x14ac:dyDescent="0.35">
      <c r="E82" s="414"/>
      <c r="F82" s="414"/>
      <c r="AB82" s="414"/>
      <c r="AC82" s="414"/>
    </row>
    <row r="83" spans="5:29" ht="14.25" customHeight="1" x14ac:dyDescent="0.35">
      <c r="E83" s="414"/>
      <c r="F83" s="414"/>
      <c r="AB83" s="414"/>
      <c r="AC83" s="414"/>
    </row>
    <row r="84" spans="5:29" ht="14.25" customHeight="1" x14ac:dyDescent="0.35">
      <c r="E84" s="414"/>
      <c r="F84" s="414"/>
      <c r="AB84" s="414"/>
      <c r="AC84" s="414"/>
    </row>
    <row r="85" spans="5:29" ht="14.25" customHeight="1" x14ac:dyDescent="0.35">
      <c r="E85" s="414"/>
      <c r="F85" s="414"/>
      <c r="AB85" s="414"/>
      <c r="AC85" s="414"/>
    </row>
    <row r="86" spans="5:29" ht="14.25" customHeight="1" x14ac:dyDescent="0.35">
      <c r="E86" s="414"/>
      <c r="F86" s="414"/>
      <c r="AB86" s="414"/>
      <c r="AC86" s="414"/>
    </row>
    <row r="87" spans="5:29" ht="14.25" customHeight="1" x14ac:dyDescent="0.35">
      <c r="E87" s="414"/>
      <c r="F87" s="414"/>
      <c r="AB87" s="414"/>
      <c r="AC87" s="414"/>
    </row>
    <row r="88" spans="5:29" ht="14.25" customHeight="1" x14ac:dyDescent="0.35">
      <c r="E88" s="414"/>
      <c r="F88" s="414"/>
      <c r="AB88" s="414"/>
      <c r="AC88" s="414"/>
    </row>
    <row r="89" spans="5:29" ht="14.25" customHeight="1" x14ac:dyDescent="0.35">
      <c r="E89" s="414"/>
      <c r="F89" s="414"/>
      <c r="AB89" s="414"/>
      <c r="AC89" s="414"/>
    </row>
    <row r="90" spans="5:29" ht="14.25" customHeight="1" x14ac:dyDescent="0.35">
      <c r="E90" s="414"/>
      <c r="F90" s="414"/>
      <c r="AB90" s="414"/>
      <c r="AC90" s="414"/>
    </row>
    <row r="91" spans="5:29" ht="14.25" customHeight="1" x14ac:dyDescent="0.35">
      <c r="E91" s="414"/>
      <c r="F91" s="414"/>
      <c r="AB91" s="414"/>
      <c r="AC91" s="414"/>
    </row>
    <row r="92" spans="5:29" ht="14.25" customHeight="1" x14ac:dyDescent="0.35">
      <c r="E92" s="414"/>
      <c r="F92" s="414"/>
      <c r="AB92" s="414"/>
      <c r="AC92" s="414"/>
    </row>
    <row r="93" spans="5:29" ht="14.25" customHeight="1" x14ac:dyDescent="0.35">
      <c r="E93" s="414"/>
      <c r="F93" s="414"/>
      <c r="AB93" s="414"/>
      <c r="AC93" s="414"/>
    </row>
    <row r="94" spans="5:29" ht="14.25" customHeight="1" x14ac:dyDescent="0.35">
      <c r="E94" s="414"/>
      <c r="F94" s="414"/>
      <c r="AB94" s="414"/>
      <c r="AC94" s="414"/>
    </row>
    <row r="95" spans="5:29" ht="14.25" customHeight="1" x14ac:dyDescent="0.35">
      <c r="E95" s="414"/>
      <c r="F95" s="414"/>
      <c r="AB95" s="414"/>
      <c r="AC95" s="414"/>
    </row>
    <row r="96" spans="5:29" ht="14.25" customHeight="1" x14ac:dyDescent="0.35">
      <c r="E96" s="414"/>
      <c r="F96" s="414"/>
      <c r="AB96" s="414"/>
      <c r="AC96" s="414"/>
    </row>
    <row r="97" spans="5:29" ht="14.25" customHeight="1" x14ac:dyDescent="0.35">
      <c r="E97" s="414"/>
      <c r="F97" s="414"/>
      <c r="AB97" s="414"/>
      <c r="AC97" s="414"/>
    </row>
    <row r="98" spans="5:29" ht="14.25" customHeight="1" x14ac:dyDescent="0.35">
      <c r="E98" s="414"/>
      <c r="F98" s="414"/>
      <c r="AB98" s="414"/>
      <c r="AC98" s="414"/>
    </row>
    <row r="99" spans="5:29" ht="14.25" customHeight="1" x14ac:dyDescent="0.35">
      <c r="E99" s="414"/>
      <c r="F99" s="414"/>
      <c r="AB99" s="414"/>
      <c r="AC99" s="414"/>
    </row>
    <row r="100" spans="5:29" ht="14.25" customHeight="1" x14ac:dyDescent="0.35">
      <c r="E100" s="414"/>
      <c r="F100" s="414"/>
      <c r="AB100" s="414"/>
      <c r="AC100" s="414"/>
    </row>
    <row r="101" spans="5:29" ht="14.25" customHeight="1" x14ac:dyDescent="0.35">
      <c r="E101" s="414"/>
      <c r="F101" s="414"/>
      <c r="AB101" s="414"/>
      <c r="AC101" s="414"/>
    </row>
    <row r="102" spans="5:29" ht="14.25" customHeight="1" x14ac:dyDescent="0.35">
      <c r="E102" s="414"/>
      <c r="F102" s="414"/>
      <c r="AB102" s="414"/>
      <c r="AC102" s="414"/>
    </row>
    <row r="103" spans="5:29" ht="14.25" customHeight="1" x14ac:dyDescent="0.35">
      <c r="E103" s="414"/>
      <c r="F103" s="414"/>
      <c r="AB103" s="414"/>
      <c r="AC103" s="414"/>
    </row>
    <row r="104" spans="5:29" ht="14.25" customHeight="1" x14ac:dyDescent="0.35">
      <c r="E104" s="414"/>
      <c r="F104" s="414"/>
      <c r="AB104" s="414"/>
      <c r="AC104" s="414"/>
    </row>
    <row r="105" spans="5:29" ht="14.25" customHeight="1" x14ac:dyDescent="0.35">
      <c r="E105" s="414"/>
      <c r="F105" s="414"/>
      <c r="AB105" s="414"/>
      <c r="AC105" s="414"/>
    </row>
    <row r="106" spans="5:29" ht="14.25" customHeight="1" x14ac:dyDescent="0.35">
      <c r="E106" s="414"/>
      <c r="F106" s="414"/>
      <c r="AB106" s="414"/>
      <c r="AC106" s="414"/>
    </row>
    <row r="107" spans="5:29" ht="14.25" customHeight="1" x14ac:dyDescent="0.35">
      <c r="E107" s="414"/>
      <c r="F107" s="414"/>
      <c r="AB107" s="414"/>
      <c r="AC107" s="414"/>
    </row>
    <row r="108" spans="5:29" ht="14.25" customHeight="1" x14ac:dyDescent="0.35">
      <c r="E108" s="414"/>
      <c r="F108" s="414"/>
      <c r="AB108" s="414"/>
      <c r="AC108" s="414"/>
    </row>
    <row r="109" spans="5:29" ht="14.25" customHeight="1" x14ac:dyDescent="0.35">
      <c r="E109" s="414"/>
      <c r="F109" s="414"/>
      <c r="AB109" s="414"/>
      <c r="AC109" s="414"/>
    </row>
    <row r="110" spans="5:29" ht="14.25" customHeight="1" x14ac:dyDescent="0.35">
      <c r="E110" s="414"/>
      <c r="F110" s="414"/>
      <c r="AB110" s="414"/>
      <c r="AC110" s="414"/>
    </row>
    <row r="111" spans="5:29" ht="14.25" customHeight="1" x14ac:dyDescent="0.35">
      <c r="E111" s="414"/>
      <c r="F111" s="414"/>
      <c r="AB111" s="414"/>
      <c r="AC111" s="414"/>
    </row>
    <row r="112" spans="5:29" ht="14.25" customHeight="1" x14ac:dyDescent="0.35">
      <c r="E112" s="414"/>
      <c r="F112" s="414"/>
      <c r="AB112" s="414"/>
      <c r="AC112" s="414"/>
    </row>
    <row r="113" spans="5:29" ht="14.25" customHeight="1" x14ac:dyDescent="0.35">
      <c r="E113" s="414"/>
      <c r="F113" s="414"/>
      <c r="AB113" s="414"/>
      <c r="AC113" s="414"/>
    </row>
    <row r="114" spans="5:29" ht="14.25" customHeight="1" x14ac:dyDescent="0.35">
      <c r="E114" s="414"/>
      <c r="F114" s="414"/>
      <c r="AB114" s="414"/>
      <c r="AC114" s="414"/>
    </row>
    <row r="115" spans="5:29" ht="14.25" customHeight="1" x14ac:dyDescent="0.35">
      <c r="E115" s="414"/>
      <c r="F115" s="414"/>
      <c r="AB115" s="414"/>
      <c r="AC115" s="414"/>
    </row>
    <row r="116" spans="5:29" ht="14.25" customHeight="1" x14ac:dyDescent="0.35">
      <c r="E116" s="414"/>
      <c r="F116" s="414"/>
      <c r="AB116" s="414"/>
      <c r="AC116" s="414"/>
    </row>
    <row r="117" spans="5:29" ht="14.25" customHeight="1" x14ac:dyDescent="0.35">
      <c r="E117" s="414"/>
      <c r="F117" s="414"/>
      <c r="AB117" s="414"/>
      <c r="AC117" s="414"/>
    </row>
    <row r="118" spans="5:29" ht="14.25" customHeight="1" x14ac:dyDescent="0.35">
      <c r="E118" s="414"/>
      <c r="F118" s="414"/>
      <c r="AB118" s="414"/>
      <c r="AC118" s="414"/>
    </row>
    <row r="119" spans="5:29" ht="14.25" customHeight="1" x14ac:dyDescent="0.35">
      <c r="E119" s="414"/>
      <c r="F119" s="414"/>
      <c r="AB119" s="414"/>
      <c r="AC119" s="414"/>
    </row>
    <row r="120" spans="5:29" ht="14.25" customHeight="1" x14ac:dyDescent="0.35">
      <c r="E120" s="414"/>
      <c r="F120" s="414"/>
      <c r="AB120" s="414"/>
      <c r="AC120" s="414"/>
    </row>
    <row r="121" spans="5:29" ht="14.25" customHeight="1" x14ac:dyDescent="0.35">
      <c r="E121" s="414"/>
      <c r="F121" s="414"/>
      <c r="AB121" s="414"/>
      <c r="AC121" s="414"/>
    </row>
    <row r="122" spans="5:29" ht="14.25" customHeight="1" x14ac:dyDescent="0.35">
      <c r="E122" s="414"/>
      <c r="F122" s="414"/>
      <c r="AB122" s="414"/>
      <c r="AC122" s="414"/>
    </row>
    <row r="123" spans="5:29" ht="14.25" customHeight="1" x14ac:dyDescent="0.35">
      <c r="E123" s="414"/>
      <c r="F123" s="414"/>
      <c r="AB123" s="414"/>
      <c r="AC123" s="414"/>
    </row>
    <row r="124" spans="5:29" ht="14.25" customHeight="1" x14ac:dyDescent="0.35">
      <c r="E124" s="414"/>
      <c r="F124" s="414"/>
      <c r="AB124" s="414"/>
      <c r="AC124" s="414"/>
    </row>
    <row r="125" spans="5:29" ht="14.25" customHeight="1" x14ac:dyDescent="0.35">
      <c r="E125" s="414"/>
      <c r="F125" s="414"/>
      <c r="AB125" s="414"/>
      <c r="AC125" s="414"/>
    </row>
    <row r="126" spans="5:29" ht="14.25" customHeight="1" x14ac:dyDescent="0.35">
      <c r="E126" s="414"/>
      <c r="F126" s="414"/>
      <c r="AB126" s="414"/>
      <c r="AC126" s="414"/>
    </row>
    <row r="127" spans="5:29" ht="14.25" customHeight="1" x14ac:dyDescent="0.35">
      <c r="E127" s="414"/>
      <c r="F127" s="414"/>
      <c r="AB127" s="414"/>
      <c r="AC127" s="414"/>
    </row>
    <row r="128" spans="5:29" ht="14.25" customHeight="1" x14ac:dyDescent="0.35">
      <c r="E128" s="414"/>
      <c r="F128" s="414"/>
      <c r="AB128" s="414"/>
      <c r="AC128" s="414"/>
    </row>
    <row r="129" spans="5:29" ht="14.25" customHeight="1" x14ac:dyDescent="0.35">
      <c r="E129" s="414"/>
      <c r="F129" s="414"/>
      <c r="AB129" s="414"/>
      <c r="AC129" s="414"/>
    </row>
    <row r="130" spans="5:29" ht="14.25" customHeight="1" x14ac:dyDescent="0.35">
      <c r="E130" s="414"/>
      <c r="F130" s="414"/>
      <c r="AB130" s="414"/>
      <c r="AC130" s="414"/>
    </row>
    <row r="131" spans="5:29" ht="14.25" customHeight="1" x14ac:dyDescent="0.35">
      <c r="E131" s="414"/>
      <c r="F131" s="414"/>
      <c r="AB131" s="414"/>
      <c r="AC131" s="414"/>
    </row>
    <row r="132" spans="5:29" ht="14.25" customHeight="1" x14ac:dyDescent="0.35">
      <c r="E132" s="414"/>
      <c r="F132" s="414"/>
      <c r="AB132" s="414"/>
      <c r="AC132" s="414"/>
    </row>
    <row r="133" spans="5:29" ht="14.25" customHeight="1" x14ac:dyDescent="0.35">
      <c r="E133" s="414"/>
      <c r="F133" s="414"/>
      <c r="AB133" s="414"/>
      <c r="AC133" s="414"/>
    </row>
    <row r="134" spans="5:29" ht="14.25" customHeight="1" x14ac:dyDescent="0.35">
      <c r="E134" s="414"/>
      <c r="F134" s="414"/>
      <c r="AB134" s="414"/>
      <c r="AC134" s="414"/>
    </row>
    <row r="135" spans="5:29" ht="14.25" customHeight="1" x14ac:dyDescent="0.35">
      <c r="E135" s="414"/>
      <c r="F135" s="414"/>
      <c r="AB135" s="414"/>
      <c r="AC135" s="414"/>
    </row>
    <row r="136" spans="5:29" ht="14.25" customHeight="1" x14ac:dyDescent="0.35">
      <c r="E136" s="414"/>
      <c r="F136" s="414"/>
      <c r="AB136" s="414"/>
      <c r="AC136" s="414"/>
    </row>
    <row r="137" spans="5:29" ht="14.25" customHeight="1" x14ac:dyDescent="0.35">
      <c r="E137" s="414"/>
      <c r="F137" s="414"/>
      <c r="AB137" s="414"/>
      <c r="AC137" s="414"/>
    </row>
    <row r="138" spans="5:29" ht="14.25" customHeight="1" x14ac:dyDescent="0.35">
      <c r="E138" s="414"/>
      <c r="F138" s="414"/>
      <c r="AB138" s="414"/>
      <c r="AC138" s="414"/>
    </row>
    <row r="139" spans="5:29" ht="14.25" customHeight="1" x14ac:dyDescent="0.35">
      <c r="E139" s="414"/>
      <c r="F139" s="414"/>
      <c r="AB139" s="414"/>
      <c r="AC139" s="414"/>
    </row>
    <row r="140" spans="5:29" ht="14.25" customHeight="1" x14ac:dyDescent="0.35">
      <c r="E140" s="414"/>
      <c r="F140" s="414"/>
      <c r="AB140" s="414"/>
      <c r="AC140" s="414"/>
    </row>
    <row r="141" spans="5:29" ht="14.25" customHeight="1" x14ac:dyDescent="0.35">
      <c r="E141" s="414"/>
      <c r="F141" s="414"/>
      <c r="AB141" s="414"/>
      <c r="AC141" s="414"/>
    </row>
    <row r="142" spans="5:29" ht="14.25" customHeight="1" x14ac:dyDescent="0.35">
      <c r="E142" s="414"/>
      <c r="F142" s="414"/>
      <c r="AB142" s="414"/>
      <c r="AC142" s="414"/>
    </row>
    <row r="143" spans="5:29" ht="14.25" customHeight="1" x14ac:dyDescent="0.35">
      <c r="E143" s="414"/>
      <c r="F143" s="414"/>
      <c r="AB143" s="414"/>
      <c r="AC143" s="414"/>
    </row>
    <row r="144" spans="5:29" ht="14.25" customHeight="1" x14ac:dyDescent="0.35">
      <c r="E144" s="414"/>
      <c r="F144" s="414"/>
      <c r="AB144" s="414"/>
      <c r="AC144" s="414"/>
    </row>
    <row r="145" spans="5:29" ht="14.25" customHeight="1" x14ac:dyDescent="0.35">
      <c r="E145" s="414"/>
      <c r="F145" s="414"/>
      <c r="AB145" s="414"/>
      <c r="AC145" s="414"/>
    </row>
    <row r="146" spans="5:29" ht="14.25" customHeight="1" x14ac:dyDescent="0.35">
      <c r="E146" s="414"/>
      <c r="F146" s="414"/>
      <c r="AB146" s="414"/>
      <c r="AC146" s="414"/>
    </row>
    <row r="147" spans="5:29" ht="14.25" customHeight="1" x14ac:dyDescent="0.35">
      <c r="E147" s="414"/>
      <c r="F147" s="414"/>
      <c r="AB147" s="414"/>
      <c r="AC147" s="414"/>
    </row>
    <row r="148" spans="5:29" ht="14.25" customHeight="1" x14ac:dyDescent="0.35">
      <c r="E148" s="414"/>
      <c r="F148" s="414"/>
      <c r="AB148" s="414"/>
      <c r="AC148" s="414"/>
    </row>
    <row r="149" spans="5:29" ht="14.25" customHeight="1" x14ac:dyDescent="0.35">
      <c r="E149" s="414"/>
      <c r="F149" s="414"/>
      <c r="AB149" s="414"/>
      <c r="AC149" s="414"/>
    </row>
    <row r="150" spans="5:29" ht="14.25" customHeight="1" x14ac:dyDescent="0.35">
      <c r="E150" s="414"/>
      <c r="F150" s="414"/>
      <c r="AB150" s="414"/>
      <c r="AC150" s="414"/>
    </row>
    <row r="151" spans="5:29" ht="14.25" customHeight="1" x14ac:dyDescent="0.35">
      <c r="E151" s="414"/>
      <c r="F151" s="414"/>
      <c r="AB151" s="414"/>
      <c r="AC151" s="414"/>
    </row>
    <row r="152" spans="5:29" ht="14.25" customHeight="1" x14ac:dyDescent="0.35">
      <c r="E152" s="414"/>
      <c r="F152" s="414"/>
      <c r="AB152" s="414"/>
      <c r="AC152" s="414"/>
    </row>
    <row r="153" spans="5:29" ht="14.25" customHeight="1" x14ac:dyDescent="0.35">
      <c r="E153" s="414"/>
      <c r="F153" s="414"/>
      <c r="AB153" s="414"/>
      <c r="AC153" s="414"/>
    </row>
    <row r="154" spans="5:29" ht="14.25" customHeight="1" x14ac:dyDescent="0.35">
      <c r="E154" s="414"/>
      <c r="F154" s="414"/>
      <c r="AB154" s="414"/>
      <c r="AC154" s="414"/>
    </row>
    <row r="155" spans="5:29" ht="14.25" customHeight="1" x14ac:dyDescent="0.35">
      <c r="E155" s="414"/>
      <c r="F155" s="414"/>
      <c r="AB155" s="414"/>
      <c r="AC155" s="414"/>
    </row>
    <row r="156" spans="5:29" ht="14.25" customHeight="1" x14ac:dyDescent="0.35">
      <c r="E156" s="414"/>
      <c r="F156" s="414"/>
      <c r="AB156" s="414"/>
      <c r="AC156" s="414"/>
    </row>
    <row r="157" spans="5:29" ht="14.25" customHeight="1" x14ac:dyDescent="0.35">
      <c r="E157" s="414"/>
      <c r="F157" s="414"/>
      <c r="AB157" s="414"/>
      <c r="AC157" s="414"/>
    </row>
    <row r="158" spans="5:29" ht="14.25" customHeight="1" x14ac:dyDescent="0.35">
      <c r="E158" s="414"/>
      <c r="F158" s="414"/>
      <c r="AB158" s="414"/>
      <c r="AC158" s="414"/>
    </row>
    <row r="159" spans="5:29" ht="14.25" customHeight="1" x14ac:dyDescent="0.35">
      <c r="E159" s="414"/>
      <c r="F159" s="414"/>
      <c r="AB159" s="414"/>
      <c r="AC159" s="414"/>
    </row>
    <row r="160" spans="5:29" ht="14.25" customHeight="1" x14ac:dyDescent="0.35">
      <c r="E160" s="414"/>
      <c r="F160" s="414"/>
      <c r="AB160" s="414"/>
      <c r="AC160" s="414"/>
    </row>
    <row r="161" spans="5:29" ht="14.25" customHeight="1" x14ac:dyDescent="0.35">
      <c r="E161" s="414"/>
      <c r="F161" s="414"/>
      <c r="AB161" s="414"/>
      <c r="AC161" s="414"/>
    </row>
    <row r="162" spans="5:29" ht="14.25" customHeight="1" x14ac:dyDescent="0.35">
      <c r="E162" s="414"/>
      <c r="F162" s="414"/>
      <c r="AB162" s="414"/>
      <c r="AC162" s="414"/>
    </row>
    <row r="163" spans="5:29" ht="14.25" customHeight="1" x14ac:dyDescent="0.35">
      <c r="E163" s="414"/>
      <c r="F163" s="414"/>
      <c r="AB163" s="414"/>
      <c r="AC163" s="414"/>
    </row>
    <row r="164" spans="5:29" ht="14.25" customHeight="1" x14ac:dyDescent="0.35">
      <c r="E164" s="414"/>
      <c r="F164" s="414"/>
      <c r="AB164" s="414"/>
      <c r="AC164" s="414"/>
    </row>
    <row r="165" spans="5:29" ht="14.25" customHeight="1" x14ac:dyDescent="0.35">
      <c r="E165" s="414"/>
      <c r="F165" s="414"/>
      <c r="AB165" s="414"/>
      <c r="AC165" s="414"/>
    </row>
    <row r="166" spans="5:29" ht="14.25" customHeight="1" x14ac:dyDescent="0.35">
      <c r="E166" s="414"/>
      <c r="F166" s="414"/>
      <c r="AB166" s="414"/>
      <c r="AC166" s="414"/>
    </row>
    <row r="167" spans="5:29" ht="14.25" customHeight="1" x14ac:dyDescent="0.35">
      <c r="E167" s="414"/>
      <c r="F167" s="414"/>
      <c r="AB167" s="414"/>
      <c r="AC167" s="414"/>
    </row>
    <row r="168" spans="5:29" ht="14.25" customHeight="1" x14ac:dyDescent="0.35">
      <c r="E168" s="414"/>
      <c r="F168" s="414"/>
      <c r="AB168" s="414"/>
      <c r="AC168" s="414"/>
    </row>
    <row r="169" spans="5:29" ht="14.25" customHeight="1" x14ac:dyDescent="0.35">
      <c r="E169" s="414"/>
      <c r="F169" s="414"/>
      <c r="AB169" s="414"/>
      <c r="AC169" s="414"/>
    </row>
    <row r="170" spans="5:29" ht="14.25" customHeight="1" x14ac:dyDescent="0.35">
      <c r="E170" s="414"/>
      <c r="F170" s="414"/>
      <c r="AB170" s="414"/>
      <c r="AC170" s="414"/>
    </row>
    <row r="171" spans="5:29" ht="14.25" customHeight="1" x14ac:dyDescent="0.35">
      <c r="E171" s="414"/>
      <c r="F171" s="414"/>
      <c r="AB171" s="414"/>
      <c r="AC171" s="414"/>
    </row>
    <row r="172" spans="5:29" ht="14.25" customHeight="1" x14ac:dyDescent="0.35">
      <c r="E172" s="414"/>
      <c r="F172" s="414"/>
      <c r="AB172" s="414"/>
      <c r="AC172" s="414"/>
    </row>
    <row r="173" spans="5:29" ht="14.25" customHeight="1" x14ac:dyDescent="0.35">
      <c r="E173" s="414"/>
      <c r="F173" s="414"/>
      <c r="AB173" s="414"/>
      <c r="AC173" s="414"/>
    </row>
    <row r="174" spans="5:29" ht="14.25" customHeight="1" x14ac:dyDescent="0.35">
      <c r="E174" s="414"/>
      <c r="F174" s="414"/>
      <c r="AB174" s="414"/>
      <c r="AC174" s="414"/>
    </row>
    <row r="175" spans="5:29" ht="14.25" customHeight="1" x14ac:dyDescent="0.35">
      <c r="E175" s="414"/>
      <c r="F175" s="414"/>
      <c r="AB175" s="414"/>
      <c r="AC175" s="414"/>
    </row>
    <row r="176" spans="5:29" ht="14.25" customHeight="1" x14ac:dyDescent="0.35">
      <c r="E176" s="414"/>
      <c r="F176" s="414"/>
      <c r="AB176" s="414"/>
      <c r="AC176" s="414"/>
    </row>
    <row r="177" spans="5:29" ht="14.25" customHeight="1" x14ac:dyDescent="0.35">
      <c r="E177" s="414"/>
      <c r="F177" s="414"/>
      <c r="AB177" s="414"/>
      <c r="AC177" s="414"/>
    </row>
    <row r="178" spans="5:29" ht="14.25" customHeight="1" x14ac:dyDescent="0.35">
      <c r="E178" s="414"/>
      <c r="F178" s="414"/>
      <c r="AB178" s="414"/>
      <c r="AC178" s="414"/>
    </row>
    <row r="179" spans="5:29" ht="14.25" customHeight="1" x14ac:dyDescent="0.35">
      <c r="E179" s="414"/>
      <c r="F179" s="414"/>
      <c r="AB179" s="414"/>
      <c r="AC179" s="414"/>
    </row>
    <row r="180" spans="5:29" ht="14.25" customHeight="1" x14ac:dyDescent="0.35">
      <c r="E180" s="414"/>
      <c r="F180" s="414"/>
      <c r="AB180" s="414"/>
      <c r="AC180" s="414"/>
    </row>
    <row r="181" spans="5:29" ht="14.25" customHeight="1" x14ac:dyDescent="0.35">
      <c r="E181" s="414"/>
      <c r="F181" s="414"/>
      <c r="AB181" s="414"/>
      <c r="AC181" s="414"/>
    </row>
    <row r="182" spans="5:29" ht="14.25" customHeight="1" x14ac:dyDescent="0.35">
      <c r="E182" s="414"/>
      <c r="F182" s="414"/>
      <c r="AB182" s="414"/>
      <c r="AC182" s="414"/>
    </row>
    <row r="183" spans="5:29" ht="14.25" customHeight="1" x14ac:dyDescent="0.35">
      <c r="E183" s="414"/>
      <c r="F183" s="414"/>
      <c r="AB183" s="414"/>
      <c r="AC183" s="414"/>
    </row>
    <row r="184" spans="5:29" ht="14.25" customHeight="1" x14ac:dyDescent="0.35">
      <c r="E184" s="414"/>
      <c r="F184" s="414"/>
      <c r="AB184" s="414"/>
      <c r="AC184" s="414"/>
    </row>
    <row r="185" spans="5:29" ht="14.25" customHeight="1" x14ac:dyDescent="0.35">
      <c r="E185" s="414"/>
      <c r="F185" s="414"/>
      <c r="AB185" s="414"/>
      <c r="AC185" s="414"/>
    </row>
    <row r="186" spans="5:29" ht="14.25" customHeight="1" x14ac:dyDescent="0.35">
      <c r="E186" s="414"/>
      <c r="F186" s="414"/>
      <c r="AB186" s="414"/>
      <c r="AC186" s="414"/>
    </row>
    <row r="187" spans="5:29" ht="14.25" customHeight="1" x14ac:dyDescent="0.35">
      <c r="E187" s="414"/>
      <c r="F187" s="414"/>
      <c r="AB187" s="414"/>
      <c r="AC187" s="414"/>
    </row>
    <row r="188" spans="5:29" ht="14.25" customHeight="1" x14ac:dyDescent="0.35">
      <c r="E188" s="414"/>
      <c r="F188" s="414"/>
      <c r="AB188" s="414"/>
      <c r="AC188" s="414"/>
    </row>
    <row r="189" spans="5:29" ht="14.25" customHeight="1" x14ac:dyDescent="0.35">
      <c r="E189" s="414"/>
      <c r="F189" s="414"/>
      <c r="AB189" s="414"/>
      <c r="AC189" s="414"/>
    </row>
    <row r="190" spans="5:29" ht="14.25" customHeight="1" x14ac:dyDescent="0.35">
      <c r="E190" s="414"/>
      <c r="F190" s="414"/>
      <c r="AB190" s="414"/>
      <c r="AC190" s="414"/>
    </row>
    <row r="191" spans="5:29" ht="14.25" customHeight="1" x14ac:dyDescent="0.35">
      <c r="E191" s="414"/>
      <c r="F191" s="414"/>
      <c r="AB191" s="414"/>
      <c r="AC191" s="414"/>
    </row>
    <row r="192" spans="5:29" ht="14.25" customHeight="1" x14ac:dyDescent="0.35">
      <c r="E192" s="414"/>
      <c r="F192" s="414"/>
      <c r="AB192" s="414"/>
      <c r="AC192" s="414"/>
    </row>
    <row r="193" spans="5:29" ht="14.25" customHeight="1" x14ac:dyDescent="0.35">
      <c r="E193" s="414"/>
      <c r="F193" s="414"/>
      <c r="AB193" s="414"/>
      <c r="AC193" s="414"/>
    </row>
    <row r="194" spans="5:29" ht="14.25" customHeight="1" x14ac:dyDescent="0.35">
      <c r="E194" s="414"/>
      <c r="F194" s="414"/>
      <c r="AB194" s="414"/>
      <c r="AC194" s="414"/>
    </row>
    <row r="195" spans="5:29" ht="14.25" customHeight="1" x14ac:dyDescent="0.35">
      <c r="E195" s="414"/>
      <c r="F195" s="414"/>
      <c r="AB195" s="414"/>
      <c r="AC195" s="414"/>
    </row>
    <row r="196" spans="5:29" ht="14.25" customHeight="1" x14ac:dyDescent="0.35">
      <c r="E196" s="414"/>
      <c r="F196" s="414"/>
      <c r="AB196" s="414"/>
      <c r="AC196" s="414"/>
    </row>
    <row r="197" spans="5:29" ht="14.25" customHeight="1" x14ac:dyDescent="0.35">
      <c r="E197" s="414"/>
      <c r="F197" s="414"/>
      <c r="AB197" s="414"/>
      <c r="AC197" s="414"/>
    </row>
    <row r="198" spans="5:29" ht="14.25" customHeight="1" x14ac:dyDescent="0.35">
      <c r="E198" s="414"/>
      <c r="F198" s="414"/>
      <c r="AB198" s="414"/>
      <c r="AC198" s="414"/>
    </row>
    <row r="199" spans="5:29" ht="14.25" customHeight="1" x14ac:dyDescent="0.35">
      <c r="E199" s="414"/>
      <c r="F199" s="414"/>
      <c r="AB199" s="414"/>
      <c r="AC199" s="414"/>
    </row>
    <row r="200" spans="5:29" ht="14.25" customHeight="1" x14ac:dyDescent="0.35">
      <c r="E200" s="414"/>
      <c r="F200" s="414"/>
      <c r="AB200" s="414"/>
      <c r="AC200" s="414"/>
    </row>
    <row r="201" spans="5:29" ht="14.25" customHeight="1" x14ac:dyDescent="0.35">
      <c r="E201" s="414"/>
      <c r="F201" s="414"/>
      <c r="AB201" s="414"/>
      <c r="AC201" s="414"/>
    </row>
    <row r="202" spans="5:29" ht="14.25" customHeight="1" x14ac:dyDescent="0.35">
      <c r="E202" s="414"/>
      <c r="F202" s="414"/>
      <c r="AB202" s="414"/>
      <c r="AC202" s="414"/>
    </row>
    <row r="203" spans="5:29" ht="14.25" customHeight="1" x14ac:dyDescent="0.35">
      <c r="E203" s="414"/>
      <c r="F203" s="414"/>
      <c r="AB203" s="414"/>
      <c r="AC203" s="414"/>
    </row>
    <row r="204" spans="5:29" ht="14.25" customHeight="1" x14ac:dyDescent="0.35">
      <c r="E204" s="414"/>
      <c r="F204" s="414"/>
      <c r="AB204" s="414"/>
      <c r="AC204" s="414"/>
    </row>
    <row r="205" spans="5:29" ht="14.25" customHeight="1" x14ac:dyDescent="0.35">
      <c r="E205" s="414"/>
      <c r="F205" s="414"/>
      <c r="AB205" s="414"/>
      <c r="AC205" s="414"/>
    </row>
    <row r="206" spans="5:29" ht="14.25" customHeight="1" x14ac:dyDescent="0.35">
      <c r="E206" s="414"/>
      <c r="F206" s="414"/>
      <c r="AB206" s="414"/>
      <c r="AC206" s="414"/>
    </row>
    <row r="207" spans="5:29" ht="14.25" customHeight="1" x14ac:dyDescent="0.35">
      <c r="E207" s="414"/>
      <c r="F207" s="414"/>
      <c r="AB207" s="414"/>
      <c r="AC207" s="414"/>
    </row>
    <row r="208" spans="5:29" ht="14.25" customHeight="1" x14ac:dyDescent="0.35">
      <c r="E208" s="414"/>
      <c r="F208" s="414"/>
      <c r="AB208" s="414"/>
      <c r="AC208" s="414"/>
    </row>
    <row r="209" spans="5:29" ht="14.25" customHeight="1" x14ac:dyDescent="0.35">
      <c r="E209" s="414"/>
      <c r="F209" s="414"/>
      <c r="AB209" s="414"/>
      <c r="AC209" s="414"/>
    </row>
    <row r="210" spans="5:29" ht="14.25" customHeight="1" x14ac:dyDescent="0.35">
      <c r="E210" s="414"/>
      <c r="F210" s="414"/>
      <c r="AB210" s="414"/>
      <c r="AC210" s="414"/>
    </row>
    <row r="211" spans="5:29" ht="14.25" customHeight="1" x14ac:dyDescent="0.35">
      <c r="E211" s="414"/>
      <c r="F211" s="414"/>
      <c r="AB211" s="414"/>
      <c r="AC211" s="414"/>
    </row>
    <row r="212" spans="5:29" ht="14.25" customHeight="1" x14ac:dyDescent="0.35">
      <c r="E212" s="414"/>
      <c r="F212" s="414"/>
      <c r="AB212" s="414"/>
      <c r="AC212" s="414"/>
    </row>
    <row r="213" spans="5:29" ht="14.25" customHeight="1" x14ac:dyDescent="0.35">
      <c r="E213" s="414"/>
      <c r="F213" s="414"/>
      <c r="AB213" s="414"/>
      <c r="AC213" s="414"/>
    </row>
    <row r="214" spans="5:29" ht="14.25" customHeight="1" x14ac:dyDescent="0.35">
      <c r="E214" s="414"/>
      <c r="F214" s="414"/>
      <c r="AB214" s="414"/>
      <c r="AC214" s="414"/>
    </row>
    <row r="215" spans="5:29" ht="14.25" customHeight="1" x14ac:dyDescent="0.35">
      <c r="E215" s="414"/>
      <c r="F215" s="414"/>
      <c r="AB215" s="414"/>
      <c r="AC215" s="414"/>
    </row>
    <row r="216" spans="5:29" ht="14.25" customHeight="1" x14ac:dyDescent="0.35">
      <c r="E216" s="414"/>
      <c r="F216" s="414"/>
      <c r="AB216" s="414"/>
      <c r="AC216" s="414"/>
    </row>
    <row r="217" spans="5:29" ht="14.25" customHeight="1" x14ac:dyDescent="0.35">
      <c r="E217" s="414"/>
      <c r="F217" s="414"/>
      <c r="AB217" s="414"/>
      <c r="AC217" s="414"/>
    </row>
    <row r="218" spans="5:29" ht="14.25" customHeight="1" x14ac:dyDescent="0.35">
      <c r="E218" s="414"/>
      <c r="F218" s="414"/>
      <c r="AB218" s="414"/>
      <c r="AC218" s="414"/>
    </row>
    <row r="219" spans="5:29" ht="14.25" customHeight="1" x14ac:dyDescent="0.35">
      <c r="E219" s="414"/>
      <c r="F219" s="414"/>
      <c r="AB219" s="414"/>
      <c r="AC219" s="414"/>
    </row>
    <row r="220" spans="5:29" ht="14.25" customHeight="1" x14ac:dyDescent="0.35">
      <c r="E220" s="414"/>
      <c r="F220" s="414"/>
      <c r="AB220" s="414"/>
      <c r="AC220" s="414"/>
    </row>
    <row r="221" spans="5:29" ht="14.25" customHeight="1" x14ac:dyDescent="0.35">
      <c r="E221" s="414"/>
      <c r="F221" s="414"/>
      <c r="AB221" s="414"/>
      <c r="AC221" s="414"/>
    </row>
    <row r="222" spans="5:29" ht="14.25" customHeight="1" x14ac:dyDescent="0.35">
      <c r="E222" s="414"/>
      <c r="F222" s="414"/>
      <c r="AB222" s="414"/>
      <c r="AC222" s="414"/>
    </row>
    <row r="223" spans="5:29" ht="14.25" customHeight="1" x14ac:dyDescent="0.35">
      <c r="E223" s="414"/>
      <c r="F223" s="414"/>
      <c r="AB223" s="414"/>
      <c r="AC223" s="414"/>
    </row>
    <row r="224" spans="5:29" ht="14.25" customHeight="1" x14ac:dyDescent="0.35">
      <c r="E224" s="414"/>
      <c r="F224" s="414"/>
      <c r="AB224" s="414"/>
      <c r="AC224" s="414"/>
    </row>
    <row r="225" spans="5:29" ht="14.25" customHeight="1" x14ac:dyDescent="0.35">
      <c r="E225" s="414"/>
      <c r="F225" s="414"/>
      <c r="AB225" s="414"/>
      <c r="AC225" s="414"/>
    </row>
    <row r="226" spans="5:29" ht="14.25" customHeight="1" x14ac:dyDescent="0.35">
      <c r="E226" s="414"/>
      <c r="F226" s="414"/>
      <c r="AB226" s="414"/>
      <c r="AC226" s="414"/>
    </row>
    <row r="227" spans="5:29" ht="14.25" customHeight="1" x14ac:dyDescent="0.35">
      <c r="E227" s="414"/>
      <c r="F227" s="414"/>
      <c r="AB227" s="414"/>
      <c r="AC227" s="414"/>
    </row>
    <row r="228" spans="5:29" ht="14.25" customHeight="1" x14ac:dyDescent="0.35">
      <c r="E228" s="414"/>
      <c r="F228" s="414"/>
      <c r="AB228" s="414"/>
      <c r="AC228" s="414"/>
    </row>
    <row r="229" spans="5:29" ht="14.25" customHeight="1" x14ac:dyDescent="0.35">
      <c r="E229" s="414"/>
      <c r="F229" s="414"/>
      <c r="AB229" s="414"/>
      <c r="AC229" s="414"/>
    </row>
    <row r="230" spans="5:29" ht="14.25" customHeight="1" x14ac:dyDescent="0.35">
      <c r="E230" s="414"/>
      <c r="F230" s="414"/>
      <c r="AB230" s="414"/>
      <c r="AC230" s="414"/>
    </row>
    <row r="231" spans="5:29" ht="14.25" customHeight="1" x14ac:dyDescent="0.35">
      <c r="E231" s="414"/>
      <c r="F231" s="414"/>
      <c r="AB231" s="414"/>
      <c r="AC231" s="414"/>
    </row>
    <row r="232" spans="5:29" ht="14.25" customHeight="1" x14ac:dyDescent="0.35">
      <c r="E232" s="414"/>
      <c r="F232" s="414"/>
      <c r="AB232" s="414"/>
      <c r="AC232" s="414"/>
    </row>
    <row r="233" spans="5:29" ht="14.25" customHeight="1" x14ac:dyDescent="0.35">
      <c r="E233" s="414"/>
      <c r="F233" s="414"/>
      <c r="AB233" s="414"/>
      <c r="AC233" s="414"/>
    </row>
    <row r="234" spans="5:29" ht="14.25" customHeight="1" x14ac:dyDescent="0.35">
      <c r="E234" s="414"/>
      <c r="F234" s="414"/>
      <c r="AB234" s="414"/>
      <c r="AC234" s="414"/>
    </row>
    <row r="235" spans="5:29" ht="14.25" customHeight="1" x14ac:dyDescent="0.35">
      <c r="E235" s="414"/>
      <c r="F235" s="414"/>
      <c r="AB235" s="414"/>
      <c r="AC235" s="414"/>
    </row>
    <row r="236" spans="5:29" ht="14.25" customHeight="1" x14ac:dyDescent="0.35">
      <c r="E236" s="414"/>
      <c r="F236" s="414"/>
      <c r="AB236" s="414"/>
      <c r="AC236" s="414"/>
    </row>
    <row r="237" spans="5:29" ht="14.25" customHeight="1" x14ac:dyDescent="0.35">
      <c r="E237" s="414"/>
      <c r="F237" s="414"/>
      <c r="AB237" s="414"/>
      <c r="AC237" s="414"/>
    </row>
    <row r="238" spans="5:29" ht="14.25" customHeight="1" x14ac:dyDescent="0.35">
      <c r="E238" s="414"/>
      <c r="F238" s="414"/>
      <c r="AB238" s="414"/>
      <c r="AC238" s="414"/>
    </row>
    <row r="239" spans="5:29" ht="14.25" customHeight="1" x14ac:dyDescent="0.35">
      <c r="E239" s="414"/>
      <c r="F239" s="414"/>
      <c r="AB239" s="414"/>
      <c r="AC239" s="414"/>
    </row>
    <row r="240" spans="5:29" ht="14.25" customHeight="1" x14ac:dyDescent="0.35">
      <c r="E240" s="414"/>
      <c r="F240" s="414"/>
      <c r="AB240" s="414"/>
      <c r="AC240" s="414"/>
    </row>
    <row r="241" spans="5:29" ht="14.25" customHeight="1" x14ac:dyDescent="0.35">
      <c r="E241" s="414"/>
      <c r="F241" s="414"/>
      <c r="AB241" s="414"/>
      <c r="AC241" s="414"/>
    </row>
    <row r="242" spans="5:29" ht="14.25" customHeight="1" x14ac:dyDescent="0.35">
      <c r="E242" s="414"/>
      <c r="F242" s="414"/>
      <c r="AB242" s="414"/>
      <c r="AC242" s="414"/>
    </row>
    <row r="243" spans="5:29" ht="14.25" customHeight="1" x14ac:dyDescent="0.35">
      <c r="E243" s="414"/>
      <c r="F243" s="414"/>
      <c r="AB243" s="414"/>
      <c r="AC243" s="414"/>
    </row>
    <row r="244" spans="5:29" ht="14.25" customHeight="1" x14ac:dyDescent="0.35">
      <c r="E244" s="414"/>
      <c r="F244" s="414"/>
      <c r="AB244" s="414"/>
      <c r="AC244" s="414"/>
    </row>
    <row r="245" spans="5:29" ht="14.25" customHeight="1" x14ac:dyDescent="0.35">
      <c r="E245" s="414"/>
      <c r="F245" s="414"/>
      <c r="AB245" s="414"/>
      <c r="AC245" s="414"/>
    </row>
    <row r="246" spans="5:29" ht="14.25" customHeight="1" x14ac:dyDescent="0.35">
      <c r="E246" s="414"/>
      <c r="F246" s="414"/>
      <c r="AB246" s="414"/>
      <c r="AC246" s="414"/>
    </row>
    <row r="247" spans="5:29" ht="14.25" customHeight="1" x14ac:dyDescent="0.35">
      <c r="E247" s="414"/>
      <c r="F247" s="414"/>
      <c r="AB247" s="414"/>
      <c r="AC247" s="414"/>
    </row>
    <row r="248" spans="5:29" ht="14.25" customHeight="1" x14ac:dyDescent="0.35">
      <c r="E248" s="414"/>
      <c r="F248" s="414"/>
      <c r="AB248" s="414"/>
      <c r="AC248" s="414"/>
    </row>
    <row r="249" spans="5:29" ht="14.25" customHeight="1" x14ac:dyDescent="0.35">
      <c r="E249" s="414"/>
      <c r="F249" s="414"/>
      <c r="AB249" s="414"/>
      <c r="AC249" s="414"/>
    </row>
    <row r="250" spans="5:29" ht="14.25" customHeight="1" x14ac:dyDescent="0.35">
      <c r="E250" s="414"/>
      <c r="F250" s="414"/>
      <c r="AB250" s="414"/>
      <c r="AC250" s="414"/>
    </row>
    <row r="251" spans="5:29" ht="14.25" customHeight="1" x14ac:dyDescent="0.35">
      <c r="E251" s="414"/>
      <c r="F251" s="414"/>
      <c r="AB251" s="414"/>
      <c r="AC251" s="414"/>
    </row>
    <row r="252" spans="5:29" ht="14.25" customHeight="1" x14ac:dyDescent="0.35">
      <c r="E252" s="414"/>
      <c r="F252" s="414"/>
      <c r="AB252" s="414"/>
      <c r="AC252" s="414"/>
    </row>
    <row r="253" spans="5:29" ht="15.75" customHeight="1" x14ac:dyDescent="0.35"/>
    <row r="254" spans="5:29" ht="15.75" customHeight="1" x14ac:dyDescent="0.35"/>
    <row r="255" spans="5:29" ht="15.75" customHeight="1" x14ac:dyDescent="0.35"/>
    <row r="256" spans="5:29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</sheetData>
  <mergeCells count="3">
    <mergeCell ref="A1:C1"/>
    <mergeCell ref="A2:C2"/>
    <mergeCell ref="A23:C23"/>
  </mergeCells>
  <conditionalFormatting sqref="E25:E42">
    <cfRule type="cellIs" dxfId="168" priority="263" operator="equal">
      <formula>0</formula>
    </cfRule>
    <cfRule type="cellIs" dxfId="167" priority="262" operator="greaterThan">
      <formula>0</formula>
    </cfRule>
  </conditionalFormatting>
  <conditionalFormatting sqref="G4:G21">
    <cfRule type="expression" dxfId="166" priority="98">
      <formula>G4=2</formula>
    </cfRule>
    <cfRule type="expression" dxfId="165" priority="99">
      <formula>"$G$2-3"</formula>
    </cfRule>
    <cfRule type="cellIs" dxfId="164" priority="209" operator="lessThan">
      <formula>$G$2-1</formula>
    </cfRule>
    <cfRule type="cellIs" dxfId="163" priority="210" stopIfTrue="1" operator="equal">
      <formula>$G$2</formula>
    </cfRule>
    <cfRule type="cellIs" dxfId="162" priority="211" stopIfTrue="1" operator="lessThan">
      <formula>$G$2</formula>
    </cfRule>
    <cfRule type="cellIs" dxfId="161" priority="261" stopIfTrue="1" operator="lessThan">
      <formula>$G$2</formula>
    </cfRule>
    <cfRule type="cellIs" dxfId="160" priority="259" stopIfTrue="1" operator="equal">
      <formula>$G$2</formula>
    </cfRule>
    <cfRule type="cellIs" dxfId="159" priority="257" operator="lessThan">
      <formula>$G$2-1</formula>
    </cfRule>
  </conditionalFormatting>
  <conditionalFormatting sqref="G5:G6">
    <cfRule type="cellIs" dxfId="158" priority="153" operator="lessThan">
      <formula>$G$2-1</formula>
    </cfRule>
    <cfRule type="cellIs" dxfId="157" priority="155" stopIfTrue="1" operator="lessThan">
      <formula>$G$2</formula>
    </cfRule>
    <cfRule type="cellIs" dxfId="156" priority="154" stopIfTrue="1" operator="equal">
      <formula>$G$2</formula>
    </cfRule>
  </conditionalFormatting>
  <conditionalFormatting sqref="G25:G42">
    <cfRule type="expression" dxfId="155" priority="265">
      <formula>G25=MIN($G$25:$G$42)</formula>
    </cfRule>
  </conditionalFormatting>
  <conditionalFormatting sqref="G48:Y48">
    <cfRule type="cellIs" dxfId="154" priority="264" operator="equal">
      <formula>1</formula>
    </cfRule>
  </conditionalFormatting>
  <conditionalFormatting sqref="H4:H21">
    <cfRule type="cellIs" dxfId="153" priority="206" operator="lessThan">
      <formula>$H$2</formula>
    </cfRule>
    <cfRule type="cellIs" dxfId="152" priority="207" operator="equal">
      <formula>$H$2</formula>
    </cfRule>
    <cfRule type="expression" dxfId="151" priority="38">
      <formula>H4=3</formula>
    </cfRule>
    <cfRule type="cellIs" dxfId="150" priority="208" stopIfTrue="1" operator="lessThan">
      <formula>$H$2-1</formula>
    </cfRule>
    <cfRule type="cellIs" dxfId="149" priority="250" operator="lessThan">
      <formula>$H$2</formula>
    </cfRule>
    <cfRule type="cellIs" dxfId="148" priority="246" operator="lessThan">
      <formula>$H$2-1</formula>
    </cfRule>
    <cfRule type="cellIs" dxfId="147" priority="256" stopIfTrue="1" operator="lessThan">
      <formula>$H$2-1</formula>
    </cfRule>
    <cfRule type="cellIs" dxfId="146" priority="251" operator="equal">
      <formula>$H$2</formula>
    </cfRule>
    <cfRule type="cellIs" dxfId="145" priority="202" operator="lessThan">
      <formula>$H$2-1</formula>
    </cfRule>
  </conditionalFormatting>
  <conditionalFormatting sqref="H5:H6">
    <cfRule type="cellIs" dxfId="144" priority="146" operator="lessThan">
      <formula>$H$2-1</formula>
    </cfRule>
    <cfRule type="cellIs" dxfId="143" priority="152" stopIfTrue="1" operator="lessThan">
      <formula>$H$2-1</formula>
    </cfRule>
    <cfRule type="cellIs" dxfId="142" priority="151" operator="equal">
      <formula>$H$2</formula>
    </cfRule>
    <cfRule type="cellIs" dxfId="141" priority="150" operator="lessThan">
      <formula>$H$2</formula>
    </cfRule>
  </conditionalFormatting>
  <conditionalFormatting sqref="H25:H42">
    <cfRule type="expression" dxfId="140" priority="266">
      <formula>H25=MIN($H$25:$H$42)</formula>
    </cfRule>
  </conditionalFormatting>
  <conditionalFormatting sqref="I4:I21">
    <cfRule type="expression" dxfId="139" priority="19">
      <formula>I4=1</formula>
    </cfRule>
    <cfRule type="cellIs" dxfId="138" priority="203" stopIfTrue="1" operator="lessThan">
      <formula>$I$2</formula>
    </cfRule>
    <cfRule type="cellIs" dxfId="137" priority="204" stopIfTrue="1" operator="equal">
      <formula>$I$2</formula>
    </cfRule>
    <cfRule type="cellIs" dxfId="136" priority="199" operator="lessThan">
      <formula>$I$2-1</formula>
    </cfRule>
    <cfRule type="cellIs" dxfId="135" priority="248" stopIfTrue="1" operator="equal">
      <formula>$I$2</formula>
    </cfRule>
    <cfRule type="cellIs" dxfId="134" priority="247" stopIfTrue="1" operator="lessThan">
      <formula>$I$2</formula>
    </cfRule>
    <cfRule type="cellIs" dxfId="133" priority="243" operator="lessThan">
      <formula>$I$2-1</formula>
    </cfRule>
    <cfRule type="cellIs" dxfId="132" priority="249" stopIfTrue="1" operator="lessThan">
      <formula>$I$2-1</formula>
    </cfRule>
    <cfRule type="cellIs" dxfId="131" priority="205" stopIfTrue="1" operator="lessThan">
      <formula>$I$2-1</formula>
    </cfRule>
  </conditionalFormatting>
  <conditionalFormatting sqref="I5:I6">
    <cfRule type="cellIs" dxfId="130" priority="143" operator="lessThan">
      <formula>$I$2-1</formula>
    </cfRule>
    <cfRule type="cellIs" dxfId="129" priority="148" stopIfTrue="1" operator="equal">
      <formula>$I$2</formula>
    </cfRule>
    <cfRule type="cellIs" dxfId="128" priority="147" stopIfTrue="1" operator="lessThan">
      <formula>$I$2</formula>
    </cfRule>
    <cfRule type="cellIs" dxfId="127" priority="149" stopIfTrue="1" operator="lessThan">
      <formula>$I$2-1</formula>
    </cfRule>
  </conditionalFormatting>
  <conditionalFormatting sqref="I25:I42">
    <cfRule type="expression" dxfId="126" priority="267">
      <formula>I25=MIN($I$25:$I$42)</formula>
    </cfRule>
  </conditionalFormatting>
  <conditionalFormatting sqref="J4:J21">
    <cfRule type="cellIs" dxfId="125" priority="84" operator="lessThan">
      <formula>$G$2-1</formula>
    </cfRule>
    <cfRule type="cellIs" dxfId="124" priority="85" stopIfTrue="1" operator="equal">
      <formula>$G$2</formula>
    </cfRule>
    <cfRule type="cellIs" dxfId="123" priority="86" stopIfTrue="1" operator="lessThan">
      <formula>$G$2</formula>
    </cfRule>
  </conditionalFormatting>
  <conditionalFormatting sqref="J25:J42">
    <cfRule type="expression" dxfId="122" priority="269">
      <formula>J25=MIN($J$25:$J$42)</formula>
    </cfRule>
  </conditionalFormatting>
  <conditionalFormatting sqref="J4:K21">
    <cfRule type="expression" dxfId="121" priority="72">
      <formula>"$G$2-2"</formula>
    </cfRule>
    <cfRule type="cellIs" dxfId="120" priority="76" operator="lessThan">
      <formula>$G$2-1</formula>
    </cfRule>
    <cfRule type="cellIs" dxfId="119" priority="77" stopIfTrue="1" operator="equal">
      <formula>$G$2</formula>
    </cfRule>
    <cfRule type="cellIs" dxfId="118" priority="78" stopIfTrue="1" operator="lessThan">
      <formula>$G$2</formula>
    </cfRule>
    <cfRule type="expression" dxfId="117" priority="71">
      <formula>J4=2</formula>
    </cfRule>
  </conditionalFormatting>
  <conditionalFormatting sqref="K4:K21">
    <cfRule type="cellIs" dxfId="116" priority="75" stopIfTrue="1" operator="lessThan">
      <formula>$G$2</formula>
    </cfRule>
    <cfRule type="cellIs" dxfId="115" priority="74" stopIfTrue="1" operator="equal">
      <formula>$G$2</formula>
    </cfRule>
    <cfRule type="cellIs" dxfId="114" priority="73" operator="lessThan">
      <formula>$G$2-1</formula>
    </cfRule>
  </conditionalFormatting>
  <conditionalFormatting sqref="K25:K42">
    <cfRule type="expression" dxfId="113" priority="270">
      <formula>K25=MIN($K$25:$K$42)</formula>
    </cfRule>
  </conditionalFormatting>
  <conditionalFormatting sqref="L4:L21 O4:O21 Q4:Q21 U4:U21 W4:W21">
    <cfRule type="expression" dxfId="112" priority="1">
      <formula>L4=1</formula>
    </cfRule>
    <cfRule type="cellIs" dxfId="111" priority="2" operator="lessThan">
      <formula>$I$2-1</formula>
    </cfRule>
    <cfRule type="cellIs" dxfId="110" priority="3" stopIfTrue="1" operator="lessThan">
      <formula>$I$2</formula>
    </cfRule>
    <cfRule type="cellIs" dxfId="109" priority="4" stopIfTrue="1" operator="equal">
      <formula>$I$2</formula>
    </cfRule>
    <cfRule type="cellIs" dxfId="108" priority="5" stopIfTrue="1" operator="lessThan">
      <formula>$I$2-1</formula>
    </cfRule>
    <cfRule type="cellIs" dxfId="107" priority="6" operator="lessThan">
      <formula>$I$2-1</formula>
    </cfRule>
    <cfRule type="cellIs" dxfId="106" priority="7" stopIfTrue="1" operator="lessThan">
      <formula>$I$2</formula>
    </cfRule>
    <cfRule type="cellIs" dxfId="105" priority="8" stopIfTrue="1" operator="equal">
      <formula>$I$2</formula>
    </cfRule>
    <cfRule type="cellIs" dxfId="104" priority="9" stopIfTrue="1" operator="lessThan">
      <formula>$I$2-1</formula>
    </cfRule>
  </conditionalFormatting>
  <conditionalFormatting sqref="L25:L42">
    <cfRule type="expression" dxfId="103" priority="268">
      <formula>L25=MIN($L$25:$L$42)</formula>
    </cfRule>
  </conditionalFormatting>
  <conditionalFormatting sqref="M25:M42">
    <cfRule type="expression" dxfId="102" priority="271">
      <formula>M25=MIN($M$25:$M$42)</formula>
    </cfRule>
  </conditionalFormatting>
  <conditionalFormatting sqref="M4:N21">
    <cfRule type="expression" dxfId="101" priority="29">
      <formula>M4=3</formula>
    </cfRule>
    <cfRule type="cellIs" dxfId="100" priority="31" operator="lessThan">
      <formula>$H$2</formula>
    </cfRule>
    <cfRule type="cellIs" dxfId="99" priority="30" operator="lessThan">
      <formula>$H$2-1</formula>
    </cfRule>
    <cfRule type="cellIs" dxfId="98" priority="32" operator="equal">
      <formula>$H$2</formula>
    </cfRule>
    <cfRule type="cellIs" dxfId="97" priority="33" stopIfTrue="1" operator="lessThan">
      <formula>$H$2-1</formula>
    </cfRule>
    <cfRule type="cellIs" dxfId="96" priority="34" operator="lessThan">
      <formula>$H$2-1</formula>
    </cfRule>
    <cfRule type="cellIs" dxfId="95" priority="35" operator="lessThan">
      <formula>$H$2</formula>
    </cfRule>
    <cfRule type="cellIs" dxfId="94" priority="36" operator="equal">
      <formula>$H$2</formula>
    </cfRule>
    <cfRule type="cellIs" dxfId="93" priority="37" stopIfTrue="1" operator="lessThan">
      <formula>$H$2-1</formula>
    </cfRule>
  </conditionalFormatting>
  <conditionalFormatting sqref="N25:N42">
    <cfRule type="expression" dxfId="92" priority="272">
      <formula>N25=MIN($N$25:$N$42)</formula>
    </cfRule>
  </conditionalFormatting>
  <conditionalFormatting sqref="O25:O42">
    <cfRule type="expression" dxfId="91" priority="273">
      <formula>O25=MIN($O$25:$O$42)</formula>
    </cfRule>
  </conditionalFormatting>
  <conditionalFormatting sqref="Q25:Q42">
    <cfRule type="expression" dxfId="90" priority="274">
      <formula>Q25=MIN($Q$25:$Q$42)</formula>
    </cfRule>
  </conditionalFormatting>
  <conditionalFormatting sqref="R4:R21">
    <cfRule type="cellIs" dxfId="89" priority="70" stopIfTrue="1" operator="lessThan">
      <formula>$G$2</formula>
    </cfRule>
    <cfRule type="cellIs" dxfId="88" priority="69" stopIfTrue="1" operator="equal">
      <formula>$G$2</formula>
    </cfRule>
    <cfRule type="cellIs" dxfId="87" priority="68" operator="lessThan">
      <formula>$G$2-1</formula>
    </cfRule>
    <cfRule type="cellIs" dxfId="86" priority="67" stopIfTrue="1" operator="lessThan">
      <formula>$G$2</formula>
    </cfRule>
    <cfRule type="expression" dxfId="85" priority="63">
      <formula>R4=2</formula>
    </cfRule>
    <cfRule type="cellIs" dxfId="84" priority="66" stopIfTrue="1" operator="equal">
      <formula>$G$2</formula>
    </cfRule>
    <cfRule type="cellIs" dxfId="83" priority="65" operator="lessThan">
      <formula>$G$2-1</formula>
    </cfRule>
    <cfRule type="expression" dxfId="82" priority="64">
      <formula>"$G$2-2"</formula>
    </cfRule>
  </conditionalFormatting>
  <conditionalFormatting sqref="R25:R42">
    <cfRule type="expression" dxfId="81" priority="275">
      <formula>R25=MIN($R$25:$R$42)</formula>
    </cfRule>
  </conditionalFormatting>
  <conditionalFormatting sqref="S4:S21 V4:V21 Y4:Y21">
    <cfRule type="cellIs" dxfId="80" priority="27" operator="equal">
      <formula>$H$2</formula>
    </cfRule>
    <cfRule type="cellIs" dxfId="79" priority="26" operator="lessThan">
      <formula>$H$2</formula>
    </cfRule>
    <cfRule type="cellIs" dxfId="78" priority="24" stopIfTrue="1" operator="lessThan">
      <formula>$H$2-1</formula>
    </cfRule>
    <cfRule type="cellIs" dxfId="77" priority="23" operator="equal">
      <formula>$H$2</formula>
    </cfRule>
    <cfRule type="cellIs" dxfId="76" priority="22" operator="lessThan">
      <formula>$H$2</formula>
    </cfRule>
    <cfRule type="cellIs" dxfId="75" priority="25" operator="lessThan">
      <formula>$H$2-1</formula>
    </cfRule>
    <cfRule type="expression" dxfId="74" priority="20">
      <formula>S4=3</formula>
    </cfRule>
    <cfRule type="cellIs" dxfId="73" priority="21" operator="lessThan">
      <formula>$H$2-1</formula>
    </cfRule>
    <cfRule type="cellIs" dxfId="72" priority="28" stopIfTrue="1" operator="lessThan">
      <formula>$H$2-1</formula>
    </cfRule>
  </conditionalFormatting>
  <conditionalFormatting sqref="S25:S42">
    <cfRule type="expression" dxfId="71" priority="276">
      <formula>S25=MIN($S$25:$S$42)</formula>
    </cfRule>
  </conditionalFormatting>
  <conditionalFormatting sqref="T4:T21">
    <cfRule type="cellIs" dxfId="70" priority="58" stopIfTrue="1" operator="equal">
      <formula>$G$2</formula>
    </cfRule>
    <cfRule type="cellIs" dxfId="69" priority="59" stopIfTrue="1" operator="lessThan">
      <formula>$G$2</formula>
    </cfRule>
    <cfRule type="cellIs" dxfId="68" priority="60" operator="lessThan">
      <formula>$G$2-1</formula>
    </cfRule>
    <cfRule type="cellIs" dxfId="67" priority="61" stopIfTrue="1" operator="equal">
      <formula>$G$2</formula>
    </cfRule>
    <cfRule type="cellIs" dxfId="66" priority="62" stopIfTrue="1" operator="lessThan">
      <formula>$G$2</formula>
    </cfRule>
    <cfRule type="expression" dxfId="65" priority="55">
      <formula>T4=2</formula>
    </cfRule>
    <cfRule type="expression" dxfId="64" priority="56">
      <formula>"$G$2-2"</formula>
    </cfRule>
    <cfRule type="cellIs" dxfId="63" priority="57" operator="lessThan">
      <formula>$G$2-1</formula>
    </cfRule>
  </conditionalFormatting>
  <conditionalFormatting sqref="T25:T42">
    <cfRule type="expression" dxfId="62" priority="277">
      <formula>T25=MIN($T$25:$T$42)</formula>
    </cfRule>
  </conditionalFormatting>
  <conditionalFormatting sqref="U25:U42">
    <cfRule type="expression" dxfId="61" priority="278">
      <formula>U25=MIN($U$25:$U$42)</formula>
    </cfRule>
  </conditionalFormatting>
  <conditionalFormatting sqref="V25:V42">
    <cfRule type="expression" dxfId="60" priority="279">
      <formula>V25=MIN($V$25:$V$42)</formula>
    </cfRule>
  </conditionalFormatting>
  <conditionalFormatting sqref="W25:W42">
    <cfRule type="expression" dxfId="59" priority="280">
      <formula>W25=MIN($W$25:$W$42)</formula>
    </cfRule>
  </conditionalFormatting>
  <conditionalFormatting sqref="X4:X21">
    <cfRule type="expression" dxfId="58" priority="39">
      <formula>X4=2</formula>
    </cfRule>
    <cfRule type="cellIs" dxfId="57" priority="41" operator="lessThan">
      <formula>$G$2-1</formula>
    </cfRule>
    <cfRule type="cellIs" dxfId="56" priority="42" stopIfTrue="1" operator="equal">
      <formula>$G$2</formula>
    </cfRule>
    <cfRule type="cellIs" dxfId="55" priority="43" stopIfTrue="1" operator="lessThan">
      <formula>$G$2</formula>
    </cfRule>
    <cfRule type="cellIs" dxfId="54" priority="44" operator="lessThan">
      <formula>$G$2-1</formula>
    </cfRule>
    <cfRule type="cellIs" dxfId="53" priority="45" stopIfTrue="1" operator="equal">
      <formula>$G$2</formula>
    </cfRule>
    <cfRule type="cellIs" dxfId="52" priority="46" stopIfTrue="1" operator="lessThan">
      <formula>$G$2</formula>
    </cfRule>
    <cfRule type="expression" dxfId="51" priority="40">
      <formula>"$G$2-2"</formula>
    </cfRule>
  </conditionalFormatting>
  <conditionalFormatting sqref="X25:X42">
    <cfRule type="expression" dxfId="50" priority="281">
      <formula>X25=MIN($X$25:$X$42)</formula>
    </cfRule>
  </conditionalFormatting>
  <conditionalFormatting sqref="Y25:Y42">
    <cfRule type="expression" dxfId="49" priority="282">
      <formula>Y25=MIN($Y$25:$Y$42)</formula>
    </cfRule>
  </conditionalFormatting>
  <pageMargins left="0.7" right="0.7" top="0.75" bottom="0.75" header="0.3" footer="0.3"/>
  <pageSetup paperSize="9" scale="43" fitToHeight="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List10">
    <tabColor rgb="FF0000FF"/>
    <outlinePr summaryBelow="0" summaryRight="0"/>
  </sheetPr>
  <dimension ref="A1:AD1000"/>
  <sheetViews>
    <sheetView workbookViewId="0"/>
  </sheetViews>
  <sheetFormatPr defaultColWidth="14.453125" defaultRowHeight="15" customHeight="1" x14ac:dyDescent="0.35"/>
  <cols>
    <col min="1" max="1" width="9.26953125" customWidth="1"/>
    <col min="2" max="3" width="17.54296875" customWidth="1"/>
    <col min="4" max="4" width="5.81640625" customWidth="1"/>
    <col min="5" max="25" width="5.54296875" customWidth="1"/>
    <col min="26" max="26" width="4.453125" customWidth="1"/>
    <col min="27" max="27" width="5.7265625" customWidth="1"/>
    <col min="28" max="30" width="5" customWidth="1"/>
  </cols>
  <sheetData>
    <row r="1" spans="1:30" ht="14.25" customHeight="1" x14ac:dyDescent="0.35">
      <c r="A1" s="455" t="s">
        <v>107</v>
      </c>
      <c r="B1" s="456"/>
      <c r="C1" s="456"/>
      <c r="D1" s="284" t="s">
        <v>79</v>
      </c>
      <c r="E1" s="285"/>
      <c r="F1" s="285"/>
      <c r="G1" s="286">
        <v>1</v>
      </c>
      <c r="H1" s="287">
        <v>2</v>
      </c>
      <c r="I1" s="7">
        <v>3</v>
      </c>
      <c r="J1" s="7">
        <v>4</v>
      </c>
      <c r="K1" s="7">
        <v>5</v>
      </c>
      <c r="L1" s="7">
        <v>6</v>
      </c>
      <c r="M1" s="7">
        <v>7</v>
      </c>
      <c r="N1" s="7">
        <v>8</v>
      </c>
      <c r="O1" s="7">
        <v>9</v>
      </c>
      <c r="P1" s="8" t="s">
        <v>4</v>
      </c>
      <c r="Q1" s="7">
        <v>10</v>
      </c>
      <c r="R1" s="7">
        <v>11</v>
      </c>
      <c r="S1" s="7">
        <v>12</v>
      </c>
      <c r="T1" s="7">
        <v>13</v>
      </c>
      <c r="U1" s="7">
        <v>14</v>
      </c>
      <c r="V1" s="7">
        <v>15</v>
      </c>
      <c r="W1" s="7">
        <v>16</v>
      </c>
      <c r="X1" s="7">
        <v>17</v>
      </c>
      <c r="Y1" s="7">
        <v>18</v>
      </c>
      <c r="Z1" s="8" t="s">
        <v>5</v>
      </c>
      <c r="AA1" s="9" t="s">
        <v>6</v>
      </c>
      <c r="AB1" s="10"/>
      <c r="AC1" s="10"/>
      <c r="AD1" s="10"/>
    </row>
    <row r="2" spans="1:30" ht="8.25" customHeight="1" x14ac:dyDescent="0.35">
      <c r="A2" s="520" t="s">
        <v>108</v>
      </c>
      <c r="B2" s="521"/>
      <c r="C2" s="522"/>
      <c r="D2" s="288" t="s">
        <v>8</v>
      </c>
      <c r="E2" s="285"/>
      <c r="F2" s="285"/>
      <c r="G2" s="289">
        <v>4</v>
      </c>
      <c r="H2" s="16">
        <v>4</v>
      </c>
      <c r="I2" s="19">
        <v>3</v>
      </c>
      <c r="J2" s="19">
        <v>4</v>
      </c>
      <c r="K2" s="19">
        <v>4</v>
      </c>
      <c r="L2" s="19">
        <v>5</v>
      </c>
      <c r="M2" s="19">
        <v>4</v>
      </c>
      <c r="N2" s="19">
        <v>3</v>
      </c>
      <c r="O2" s="19">
        <v>5</v>
      </c>
      <c r="P2" s="8">
        <f>SUM(G2:O2)</f>
        <v>36</v>
      </c>
      <c r="Q2" s="19">
        <v>4</v>
      </c>
      <c r="R2" s="19">
        <v>4</v>
      </c>
      <c r="S2" s="19">
        <v>4</v>
      </c>
      <c r="T2" s="19">
        <v>3</v>
      </c>
      <c r="U2" s="19">
        <v>5</v>
      </c>
      <c r="V2" s="19">
        <v>4</v>
      </c>
      <c r="W2" s="19">
        <v>5</v>
      </c>
      <c r="X2" s="19">
        <v>3</v>
      </c>
      <c r="Y2" s="19">
        <v>4</v>
      </c>
      <c r="Z2" s="8">
        <f>SUM(Q2:Y2)</f>
        <v>36</v>
      </c>
      <c r="AA2" s="290">
        <f>P2+Z2</f>
        <v>72</v>
      </c>
      <c r="AB2" s="10"/>
      <c r="AC2" s="10"/>
      <c r="AD2" s="10"/>
    </row>
    <row r="3" spans="1:30" ht="7.5" customHeight="1" x14ac:dyDescent="0.35">
      <c r="A3" s="24" t="s">
        <v>109</v>
      </c>
      <c r="B3" s="24" t="s">
        <v>10</v>
      </c>
      <c r="C3" s="24" t="s">
        <v>15</v>
      </c>
      <c r="D3" s="291" t="s">
        <v>12</v>
      </c>
      <c r="E3" s="285"/>
      <c r="F3" s="285"/>
      <c r="G3" s="31">
        <v>16</v>
      </c>
      <c r="H3" s="32">
        <v>14</v>
      </c>
      <c r="I3" s="33">
        <v>10</v>
      </c>
      <c r="J3" s="33">
        <v>12</v>
      </c>
      <c r="K3" s="33">
        <v>6</v>
      </c>
      <c r="L3" s="33">
        <v>8</v>
      </c>
      <c r="M3" s="33">
        <v>18</v>
      </c>
      <c r="N3" s="33">
        <v>4</v>
      </c>
      <c r="O3" s="33">
        <v>2</v>
      </c>
      <c r="P3" s="27"/>
      <c r="Q3" s="33">
        <v>15</v>
      </c>
      <c r="R3" s="33">
        <v>11</v>
      </c>
      <c r="S3" s="33">
        <v>5</v>
      </c>
      <c r="T3" s="33">
        <v>17</v>
      </c>
      <c r="U3" s="33">
        <v>7</v>
      </c>
      <c r="V3" s="33">
        <v>3</v>
      </c>
      <c r="W3" s="33">
        <v>13</v>
      </c>
      <c r="X3" s="33">
        <v>9</v>
      </c>
      <c r="Y3" s="33">
        <v>1</v>
      </c>
      <c r="Z3" s="292"/>
      <c r="AA3" s="293"/>
      <c r="AB3" s="36"/>
      <c r="AC3" s="36"/>
      <c r="AD3" s="36"/>
    </row>
    <row r="4" spans="1:30" ht="16.5" customHeight="1" x14ac:dyDescent="0.35">
      <c r="A4" s="294" t="s">
        <v>41</v>
      </c>
      <c r="B4" s="295" t="s">
        <v>110</v>
      </c>
      <c r="C4" s="296" t="s">
        <v>111</v>
      </c>
      <c r="D4" s="298" t="e">
        <f>VLOOKUP(C4,'scramble Set up'!$D$18:$E$22,2,FALSE)</f>
        <v>#N/A</v>
      </c>
      <c r="E4" s="299"/>
      <c r="F4" s="299"/>
      <c r="G4" s="300">
        <v>5</v>
      </c>
      <c r="H4" s="300">
        <v>5</v>
      </c>
      <c r="I4" s="300">
        <v>4</v>
      </c>
      <c r="J4" s="300">
        <v>5</v>
      </c>
      <c r="K4" s="300">
        <v>5</v>
      </c>
      <c r="L4" s="300">
        <v>5</v>
      </c>
      <c r="M4" s="300">
        <v>6</v>
      </c>
      <c r="N4" s="300">
        <v>5</v>
      </c>
      <c r="O4" s="300">
        <v>8</v>
      </c>
      <c r="P4" s="301">
        <f t="shared" ref="P4:P13" si="0">SUM(G4:O4)</f>
        <v>48</v>
      </c>
      <c r="Q4" s="300">
        <v>4</v>
      </c>
      <c r="R4" s="300">
        <v>5</v>
      </c>
      <c r="S4" s="300">
        <v>4</v>
      </c>
      <c r="T4" s="300">
        <v>4</v>
      </c>
      <c r="U4" s="300">
        <v>8</v>
      </c>
      <c r="V4" s="300">
        <v>5</v>
      </c>
      <c r="W4" s="300">
        <v>6</v>
      </c>
      <c r="X4" s="300">
        <v>3</v>
      </c>
      <c r="Y4" s="300">
        <v>4</v>
      </c>
      <c r="Z4" s="302">
        <f t="shared" ref="Z4:Z13" si="1">SUM(Q4:Y4)</f>
        <v>43</v>
      </c>
      <c r="AA4" s="60">
        <f t="shared" ref="AA4:AA13" si="2">SUM(P4+Z4)</f>
        <v>91</v>
      </c>
      <c r="AB4" s="10"/>
      <c r="AC4" s="10"/>
      <c r="AD4" s="10"/>
    </row>
    <row r="5" spans="1:30" ht="16.5" customHeight="1" x14ac:dyDescent="0.35">
      <c r="A5" s="303" t="s">
        <v>40</v>
      </c>
      <c r="B5" s="304" t="s">
        <v>110</v>
      </c>
      <c r="C5" s="305" t="s">
        <v>113</v>
      </c>
      <c r="D5" s="306" t="e">
        <f>VLOOKUP(C5,'scramble Set up'!$A$18:$B$22,2,FALSE)</f>
        <v>#N/A</v>
      </c>
      <c r="E5" s="307"/>
      <c r="F5" s="307"/>
      <c r="G5" s="300">
        <v>5</v>
      </c>
      <c r="H5" s="300">
        <v>4</v>
      </c>
      <c r="I5" s="300">
        <v>3</v>
      </c>
      <c r="J5" s="300">
        <v>4</v>
      </c>
      <c r="K5" s="300">
        <v>5</v>
      </c>
      <c r="L5" s="300">
        <v>5</v>
      </c>
      <c r="M5" s="300">
        <v>5</v>
      </c>
      <c r="N5" s="300">
        <v>3</v>
      </c>
      <c r="O5" s="300">
        <v>9</v>
      </c>
      <c r="P5" s="301">
        <f t="shared" si="0"/>
        <v>43</v>
      </c>
      <c r="Q5" s="300">
        <v>4</v>
      </c>
      <c r="R5" s="300">
        <v>5</v>
      </c>
      <c r="S5" s="300">
        <v>4</v>
      </c>
      <c r="T5" s="300">
        <v>4</v>
      </c>
      <c r="U5" s="300">
        <v>8</v>
      </c>
      <c r="V5" s="300">
        <v>5</v>
      </c>
      <c r="W5" s="300">
        <v>6</v>
      </c>
      <c r="X5" s="300">
        <v>3</v>
      </c>
      <c r="Y5" s="300">
        <v>4</v>
      </c>
      <c r="Z5" s="308">
        <f t="shared" si="1"/>
        <v>43</v>
      </c>
      <c r="AA5" s="83">
        <f t="shared" si="2"/>
        <v>86</v>
      </c>
      <c r="AB5" s="10"/>
      <c r="AC5" s="10"/>
      <c r="AD5" s="10"/>
    </row>
    <row r="6" spans="1:30" ht="16.5" customHeight="1" x14ac:dyDescent="0.35">
      <c r="A6" s="294" t="s">
        <v>41</v>
      </c>
      <c r="B6" s="295" t="s">
        <v>114</v>
      </c>
      <c r="C6" s="296" t="s">
        <v>115</v>
      </c>
      <c r="D6" s="309" t="e">
        <f>VLOOKUP(C6,'scramble Set up'!$D$18:$E$22,2,FALSE)</f>
        <v>#N/A</v>
      </c>
      <c r="E6" s="307"/>
      <c r="F6" s="307"/>
      <c r="G6" s="300">
        <v>4</v>
      </c>
      <c r="H6" s="300">
        <v>5</v>
      </c>
      <c r="I6" s="300">
        <v>5</v>
      </c>
      <c r="J6" s="300">
        <v>4</v>
      </c>
      <c r="K6" s="300">
        <v>4</v>
      </c>
      <c r="L6" s="300">
        <v>5</v>
      </c>
      <c r="M6" s="300">
        <v>5</v>
      </c>
      <c r="N6" s="300">
        <v>5</v>
      </c>
      <c r="O6" s="300">
        <v>5</v>
      </c>
      <c r="P6" s="301">
        <f t="shared" si="0"/>
        <v>42</v>
      </c>
      <c r="Q6" s="300">
        <v>4</v>
      </c>
      <c r="R6" s="300">
        <v>4</v>
      </c>
      <c r="S6" s="300">
        <v>5</v>
      </c>
      <c r="T6" s="300">
        <v>3</v>
      </c>
      <c r="U6" s="300">
        <v>5</v>
      </c>
      <c r="V6" s="300">
        <v>4</v>
      </c>
      <c r="W6" s="300">
        <v>5</v>
      </c>
      <c r="X6" s="300">
        <v>4</v>
      </c>
      <c r="Y6" s="300">
        <v>4</v>
      </c>
      <c r="Z6" s="302">
        <f t="shared" si="1"/>
        <v>38</v>
      </c>
      <c r="AA6" s="60">
        <f t="shared" si="2"/>
        <v>80</v>
      </c>
      <c r="AB6" s="10"/>
      <c r="AC6" s="10"/>
      <c r="AD6" s="10"/>
    </row>
    <row r="7" spans="1:30" ht="16.5" customHeight="1" x14ac:dyDescent="0.35">
      <c r="A7" s="303" t="s">
        <v>40</v>
      </c>
      <c r="B7" s="304" t="s">
        <v>114</v>
      </c>
      <c r="C7" s="305" t="s">
        <v>116</v>
      </c>
      <c r="D7" s="306" t="e">
        <f>VLOOKUP(C7,'scramble Set up'!$A$18:$B$22,2,FALSE)</f>
        <v>#N/A</v>
      </c>
      <c r="E7" s="307"/>
      <c r="F7" s="307"/>
      <c r="G7" s="300">
        <v>4</v>
      </c>
      <c r="H7" s="300">
        <v>4</v>
      </c>
      <c r="I7" s="300">
        <v>3</v>
      </c>
      <c r="J7" s="300">
        <v>4</v>
      </c>
      <c r="K7" s="300">
        <v>4</v>
      </c>
      <c r="L7" s="300">
        <v>6</v>
      </c>
      <c r="M7" s="300">
        <v>5</v>
      </c>
      <c r="N7" s="300">
        <v>3</v>
      </c>
      <c r="O7" s="300">
        <v>6</v>
      </c>
      <c r="P7" s="301">
        <f t="shared" si="0"/>
        <v>39</v>
      </c>
      <c r="Q7" s="300">
        <v>5</v>
      </c>
      <c r="R7" s="300">
        <v>4</v>
      </c>
      <c r="S7" s="300">
        <v>6</v>
      </c>
      <c r="T7" s="300">
        <v>3</v>
      </c>
      <c r="U7" s="300">
        <v>5</v>
      </c>
      <c r="V7" s="300">
        <v>3</v>
      </c>
      <c r="W7" s="300">
        <v>4</v>
      </c>
      <c r="X7" s="300">
        <v>4</v>
      </c>
      <c r="Y7" s="300">
        <v>4</v>
      </c>
      <c r="Z7" s="308">
        <f t="shared" si="1"/>
        <v>38</v>
      </c>
      <c r="AA7" s="83">
        <f t="shared" si="2"/>
        <v>77</v>
      </c>
      <c r="AB7" s="10"/>
      <c r="AC7" s="10"/>
      <c r="AD7" s="10"/>
    </row>
    <row r="8" spans="1:30" ht="16.5" customHeight="1" x14ac:dyDescent="0.35">
      <c r="A8" s="294" t="s">
        <v>41</v>
      </c>
      <c r="B8" s="295" t="s">
        <v>117</v>
      </c>
      <c r="C8" s="296" t="s">
        <v>118</v>
      </c>
      <c r="D8" s="309" t="e">
        <f>VLOOKUP(C8,'scramble Set up'!$D$18:$E$22,2,FALSE)</f>
        <v>#N/A</v>
      </c>
      <c r="E8" s="307"/>
      <c r="F8" s="307"/>
      <c r="G8" s="300">
        <v>4</v>
      </c>
      <c r="H8" s="300">
        <v>4</v>
      </c>
      <c r="I8" s="300">
        <v>3</v>
      </c>
      <c r="J8" s="300">
        <v>4</v>
      </c>
      <c r="K8" s="300">
        <v>5</v>
      </c>
      <c r="L8" s="300">
        <v>5</v>
      </c>
      <c r="M8" s="300">
        <v>3</v>
      </c>
      <c r="N8" s="300">
        <v>3</v>
      </c>
      <c r="O8" s="300">
        <v>6</v>
      </c>
      <c r="P8" s="301">
        <f t="shared" si="0"/>
        <v>37</v>
      </c>
      <c r="Q8" s="300">
        <v>4</v>
      </c>
      <c r="R8" s="300">
        <v>5</v>
      </c>
      <c r="S8" s="300">
        <v>5</v>
      </c>
      <c r="T8" s="300">
        <v>3</v>
      </c>
      <c r="U8" s="300">
        <v>4</v>
      </c>
      <c r="V8" s="300">
        <v>4</v>
      </c>
      <c r="W8" s="300">
        <v>4</v>
      </c>
      <c r="X8" s="300">
        <v>3</v>
      </c>
      <c r="Y8" s="300">
        <v>4</v>
      </c>
      <c r="Z8" s="302">
        <f t="shared" si="1"/>
        <v>36</v>
      </c>
      <c r="AA8" s="60">
        <f t="shared" si="2"/>
        <v>73</v>
      </c>
      <c r="AB8" s="10"/>
      <c r="AC8" s="10"/>
      <c r="AD8" s="10"/>
    </row>
    <row r="9" spans="1:30" ht="16.5" customHeight="1" x14ac:dyDescent="0.35">
      <c r="A9" s="303" t="s">
        <v>40</v>
      </c>
      <c r="B9" s="304" t="s">
        <v>117</v>
      </c>
      <c r="C9" s="305" t="s">
        <v>119</v>
      </c>
      <c r="D9" s="306" t="e">
        <f>VLOOKUP(C9,'scramble Set up'!$A$18:$B$22,2,FALSE)</f>
        <v>#N/A</v>
      </c>
      <c r="E9" s="307"/>
      <c r="F9" s="307"/>
      <c r="G9" s="300">
        <v>3</v>
      </c>
      <c r="H9" s="300">
        <v>3</v>
      </c>
      <c r="I9" s="300">
        <v>4</v>
      </c>
      <c r="J9" s="300">
        <v>4</v>
      </c>
      <c r="K9" s="300">
        <v>4</v>
      </c>
      <c r="L9" s="300">
        <v>5</v>
      </c>
      <c r="M9" s="300">
        <v>4</v>
      </c>
      <c r="N9" s="300">
        <v>3</v>
      </c>
      <c r="O9" s="300">
        <v>5</v>
      </c>
      <c r="P9" s="301">
        <f t="shared" si="0"/>
        <v>35</v>
      </c>
      <c r="Q9" s="300">
        <v>4</v>
      </c>
      <c r="R9" s="300">
        <v>4</v>
      </c>
      <c r="S9" s="300">
        <v>5</v>
      </c>
      <c r="T9" s="300">
        <v>4</v>
      </c>
      <c r="U9" s="300">
        <v>4</v>
      </c>
      <c r="V9" s="300">
        <v>4</v>
      </c>
      <c r="W9" s="300">
        <v>5</v>
      </c>
      <c r="X9" s="300">
        <v>3</v>
      </c>
      <c r="Y9" s="300">
        <v>4</v>
      </c>
      <c r="Z9" s="308">
        <f t="shared" si="1"/>
        <v>37</v>
      </c>
      <c r="AA9" s="83">
        <f t="shared" si="2"/>
        <v>72</v>
      </c>
      <c r="AB9" s="10"/>
      <c r="AC9" s="10"/>
      <c r="AD9" s="10"/>
    </row>
    <row r="10" spans="1:30" ht="16.5" customHeight="1" x14ac:dyDescent="0.35">
      <c r="A10" s="294" t="s">
        <v>41</v>
      </c>
      <c r="B10" s="295" t="s">
        <v>120</v>
      </c>
      <c r="C10" s="296" t="s">
        <v>121</v>
      </c>
      <c r="D10" s="309" t="e">
        <f>VLOOKUP(C10,'scramble Set up'!$D$18:$E$22,2,FALSE)</f>
        <v>#N/A</v>
      </c>
      <c r="E10" s="307"/>
      <c r="F10" s="307"/>
      <c r="G10" s="300">
        <v>4</v>
      </c>
      <c r="H10" s="300">
        <v>4</v>
      </c>
      <c r="I10" s="300">
        <v>4</v>
      </c>
      <c r="J10" s="300">
        <v>4</v>
      </c>
      <c r="K10" s="300">
        <v>4</v>
      </c>
      <c r="L10" s="300">
        <v>5</v>
      </c>
      <c r="M10" s="300">
        <v>5</v>
      </c>
      <c r="N10" s="300">
        <v>4</v>
      </c>
      <c r="O10" s="300">
        <v>7</v>
      </c>
      <c r="P10" s="301">
        <f t="shared" si="0"/>
        <v>41</v>
      </c>
      <c r="Q10" s="300">
        <v>5</v>
      </c>
      <c r="R10" s="300">
        <v>6</v>
      </c>
      <c r="S10" s="300">
        <v>4</v>
      </c>
      <c r="T10" s="300">
        <v>4</v>
      </c>
      <c r="U10" s="300">
        <v>5</v>
      </c>
      <c r="V10" s="300">
        <v>5</v>
      </c>
      <c r="W10" s="300">
        <v>6</v>
      </c>
      <c r="X10" s="300">
        <v>5</v>
      </c>
      <c r="Y10" s="300">
        <v>5</v>
      </c>
      <c r="Z10" s="302">
        <f t="shared" si="1"/>
        <v>45</v>
      </c>
      <c r="AA10" s="60">
        <f t="shared" si="2"/>
        <v>86</v>
      </c>
      <c r="AB10" s="10"/>
      <c r="AC10" s="10"/>
      <c r="AD10" s="10"/>
    </row>
    <row r="11" spans="1:30" ht="16.5" customHeight="1" x14ac:dyDescent="0.35">
      <c r="A11" s="303" t="s">
        <v>40</v>
      </c>
      <c r="B11" s="304" t="s">
        <v>120</v>
      </c>
      <c r="C11" s="305" t="s">
        <v>122</v>
      </c>
      <c r="D11" s="306" t="e">
        <f>VLOOKUP(C11,'scramble Set up'!$A$18:$B$22,2,FALSE)</f>
        <v>#N/A</v>
      </c>
      <c r="E11" s="307"/>
      <c r="F11" s="307"/>
      <c r="G11" s="300">
        <v>5</v>
      </c>
      <c r="H11" s="300">
        <v>4</v>
      </c>
      <c r="I11" s="300">
        <v>3</v>
      </c>
      <c r="J11" s="300">
        <v>4</v>
      </c>
      <c r="K11" s="300">
        <v>5</v>
      </c>
      <c r="L11" s="300">
        <v>6</v>
      </c>
      <c r="M11" s="300">
        <v>4</v>
      </c>
      <c r="N11" s="300">
        <v>3</v>
      </c>
      <c r="O11" s="300">
        <v>7</v>
      </c>
      <c r="P11" s="301">
        <f t="shared" si="0"/>
        <v>41</v>
      </c>
      <c r="Q11" s="300">
        <v>5</v>
      </c>
      <c r="R11" s="300">
        <v>5</v>
      </c>
      <c r="S11" s="300">
        <v>5</v>
      </c>
      <c r="T11" s="300">
        <v>3</v>
      </c>
      <c r="U11" s="300">
        <v>6</v>
      </c>
      <c r="V11" s="300">
        <v>4</v>
      </c>
      <c r="W11" s="300">
        <v>6</v>
      </c>
      <c r="X11" s="300">
        <v>4</v>
      </c>
      <c r="Y11" s="300">
        <v>6</v>
      </c>
      <c r="Z11" s="308">
        <f t="shared" si="1"/>
        <v>44</v>
      </c>
      <c r="AA11" s="83">
        <f t="shared" si="2"/>
        <v>85</v>
      </c>
      <c r="AB11" s="10"/>
      <c r="AC11" s="10"/>
      <c r="AD11" s="10"/>
    </row>
    <row r="12" spans="1:30" ht="16.5" customHeight="1" x14ac:dyDescent="0.35">
      <c r="A12" s="294" t="s">
        <v>41</v>
      </c>
      <c r="B12" s="295" t="s">
        <v>123</v>
      </c>
      <c r="C12" s="296" t="s">
        <v>124</v>
      </c>
      <c r="D12" s="309" t="e">
        <f>VLOOKUP(C12,'scramble Set up'!$D$18:$E$22,2,FALSE)</f>
        <v>#N/A</v>
      </c>
      <c r="E12" s="307"/>
      <c r="F12" s="307"/>
      <c r="G12" s="300">
        <v>4</v>
      </c>
      <c r="H12" s="300">
        <v>3</v>
      </c>
      <c r="I12" s="300">
        <v>3</v>
      </c>
      <c r="J12" s="300">
        <v>4</v>
      </c>
      <c r="K12" s="300">
        <v>5</v>
      </c>
      <c r="L12" s="300">
        <v>4</v>
      </c>
      <c r="M12" s="300">
        <v>4</v>
      </c>
      <c r="N12" s="300">
        <v>4</v>
      </c>
      <c r="O12" s="300">
        <v>5</v>
      </c>
      <c r="P12" s="301">
        <f t="shared" si="0"/>
        <v>36</v>
      </c>
      <c r="Q12" s="300">
        <v>3</v>
      </c>
      <c r="R12" s="300">
        <v>4</v>
      </c>
      <c r="S12" s="300">
        <v>4</v>
      </c>
      <c r="T12" s="300">
        <v>3</v>
      </c>
      <c r="U12" s="300">
        <v>5</v>
      </c>
      <c r="V12" s="300">
        <v>5</v>
      </c>
      <c r="W12" s="300">
        <v>4</v>
      </c>
      <c r="X12" s="300">
        <v>3</v>
      </c>
      <c r="Y12" s="300">
        <v>4</v>
      </c>
      <c r="Z12" s="302">
        <f t="shared" si="1"/>
        <v>35</v>
      </c>
      <c r="AA12" s="60">
        <f t="shared" si="2"/>
        <v>71</v>
      </c>
      <c r="AB12" s="10"/>
      <c r="AC12" s="10"/>
      <c r="AD12" s="10"/>
    </row>
    <row r="13" spans="1:30" ht="16.5" customHeight="1" x14ac:dyDescent="0.35">
      <c r="A13" s="303" t="s">
        <v>40</v>
      </c>
      <c r="B13" s="304" t="s">
        <v>123</v>
      </c>
      <c r="C13" s="305" t="s">
        <v>125</v>
      </c>
      <c r="D13" s="310" t="e">
        <f>VLOOKUP(C13,'scramble Set up'!$A$18:$B$22,2,FALSE)</f>
        <v>#N/A</v>
      </c>
      <c r="E13" s="311"/>
      <c r="F13" s="311"/>
      <c r="G13" s="300">
        <v>4</v>
      </c>
      <c r="H13" s="300">
        <v>3</v>
      </c>
      <c r="I13" s="300">
        <v>4</v>
      </c>
      <c r="J13" s="300">
        <v>4</v>
      </c>
      <c r="K13" s="300">
        <v>4</v>
      </c>
      <c r="L13" s="300">
        <v>5</v>
      </c>
      <c r="M13" s="300">
        <v>4</v>
      </c>
      <c r="N13" s="300">
        <v>4</v>
      </c>
      <c r="O13" s="300">
        <v>5</v>
      </c>
      <c r="P13" s="301">
        <f t="shared" si="0"/>
        <v>37</v>
      </c>
      <c r="Q13" s="300">
        <v>4</v>
      </c>
      <c r="R13" s="300">
        <v>3</v>
      </c>
      <c r="S13" s="300">
        <v>4</v>
      </c>
      <c r="T13" s="300">
        <v>4</v>
      </c>
      <c r="U13" s="300">
        <v>6</v>
      </c>
      <c r="V13" s="300">
        <v>5</v>
      </c>
      <c r="W13" s="300">
        <v>4</v>
      </c>
      <c r="X13" s="300">
        <v>4</v>
      </c>
      <c r="Y13" s="300">
        <v>4</v>
      </c>
      <c r="Z13" s="308">
        <f t="shared" si="1"/>
        <v>38</v>
      </c>
      <c r="AA13" s="83">
        <f t="shared" si="2"/>
        <v>75</v>
      </c>
      <c r="AB13" s="10"/>
      <c r="AC13" s="10"/>
      <c r="AD13" s="10"/>
    </row>
    <row r="14" spans="1:30" ht="41.25" customHeight="1" x14ac:dyDescent="0.35">
      <c r="A14" s="109"/>
      <c r="B14" s="109"/>
      <c r="C14" s="109"/>
      <c r="D14" s="110"/>
      <c r="E14" s="110"/>
      <c r="F14" s="110"/>
      <c r="G14" s="110"/>
      <c r="H14" s="110"/>
      <c r="I14" s="110"/>
      <c r="J14" s="110"/>
      <c r="K14" s="110"/>
      <c r="L14" s="110"/>
      <c r="M14" s="110"/>
      <c r="N14" s="109"/>
      <c r="O14" s="110"/>
      <c r="P14" s="110"/>
      <c r="Q14" s="110"/>
      <c r="R14" s="110"/>
      <c r="S14" s="110"/>
      <c r="T14" s="110"/>
      <c r="U14" s="110"/>
      <c r="V14" s="110"/>
      <c r="W14" s="110"/>
      <c r="X14" s="110"/>
      <c r="Y14" s="110"/>
      <c r="Z14" s="110"/>
      <c r="AA14" s="110"/>
      <c r="AB14" s="10"/>
      <c r="AC14" s="10"/>
      <c r="AD14" s="10"/>
    </row>
    <row r="15" spans="1:30" ht="14.25" customHeight="1" x14ac:dyDescent="0.35">
      <c r="A15" s="523" t="s">
        <v>126</v>
      </c>
      <c r="B15" s="524"/>
      <c r="C15" s="525"/>
      <c r="D15" s="114" t="s">
        <v>8</v>
      </c>
      <c r="E15" s="312"/>
      <c r="F15" s="312"/>
      <c r="G15" s="92">
        <v>4</v>
      </c>
      <c r="H15" s="93">
        <v>4</v>
      </c>
      <c r="I15" s="93">
        <v>3</v>
      </c>
      <c r="J15" s="93">
        <v>4</v>
      </c>
      <c r="K15" s="93">
        <v>4</v>
      </c>
      <c r="L15" s="93">
        <v>5</v>
      </c>
      <c r="M15" s="93">
        <v>4</v>
      </c>
      <c r="N15" s="93">
        <v>3</v>
      </c>
      <c r="O15" s="93">
        <v>5</v>
      </c>
      <c r="P15" s="94">
        <f>SUM(G15:O15)</f>
        <v>36</v>
      </c>
      <c r="Q15" s="93">
        <v>4</v>
      </c>
      <c r="R15" s="93">
        <v>4</v>
      </c>
      <c r="S15" s="93">
        <v>4</v>
      </c>
      <c r="T15" s="93">
        <v>3</v>
      </c>
      <c r="U15" s="93">
        <v>5</v>
      </c>
      <c r="V15" s="93">
        <v>4</v>
      </c>
      <c r="W15" s="93">
        <v>5</v>
      </c>
      <c r="X15" s="93">
        <v>3</v>
      </c>
      <c r="Y15" s="93">
        <v>4</v>
      </c>
      <c r="Z15" s="94">
        <f>SUM(Q15:Y15)</f>
        <v>36</v>
      </c>
      <c r="AA15" s="95">
        <v>72</v>
      </c>
      <c r="AB15" s="10"/>
      <c r="AC15" s="10"/>
      <c r="AD15" s="10"/>
    </row>
    <row r="16" spans="1:30" ht="14.25" customHeight="1" x14ac:dyDescent="0.35">
      <c r="A16" s="21" t="s">
        <v>109</v>
      </c>
      <c r="B16" s="21"/>
      <c r="C16" s="21" t="s">
        <v>15</v>
      </c>
      <c r="D16" s="115" t="s">
        <v>12</v>
      </c>
      <c r="E16" s="25"/>
      <c r="F16" s="25"/>
      <c r="G16" s="31">
        <v>16</v>
      </c>
      <c r="H16" s="32">
        <v>14</v>
      </c>
      <c r="I16" s="33">
        <v>10</v>
      </c>
      <c r="J16" s="33">
        <v>12</v>
      </c>
      <c r="K16" s="33">
        <v>6</v>
      </c>
      <c r="L16" s="33">
        <v>8</v>
      </c>
      <c r="M16" s="33">
        <v>18</v>
      </c>
      <c r="N16" s="33">
        <v>4</v>
      </c>
      <c r="O16" s="33">
        <v>2</v>
      </c>
      <c r="P16" s="27"/>
      <c r="Q16" s="33">
        <v>15</v>
      </c>
      <c r="R16" s="33">
        <v>11</v>
      </c>
      <c r="S16" s="33">
        <v>5</v>
      </c>
      <c r="T16" s="33">
        <v>17</v>
      </c>
      <c r="U16" s="33">
        <v>7</v>
      </c>
      <c r="V16" s="33">
        <v>3</v>
      </c>
      <c r="W16" s="33">
        <v>13</v>
      </c>
      <c r="X16" s="33">
        <v>9</v>
      </c>
      <c r="Y16" s="33">
        <v>1</v>
      </c>
      <c r="Z16" s="27"/>
      <c r="AA16" s="98"/>
      <c r="AB16" s="10" t="s">
        <v>30</v>
      </c>
      <c r="AC16" s="10" t="s">
        <v>31</v>
      </c>
      <c r="AD16" s="10"/>
    </row>
    <row r="17" spans="1:30" ht="14.25" customHeight="1" x14ac:dyDescent="0.35">
      <c r="A17" s="99"/>
      <c r="B17" s="100"/>
      <c r="C17" s="100" t="str">
        <f t="shared" ref="C17:D17" si="3">C4</f>
        <v>Dave &amp; Louie</v>
      </c>
      <c r="D17" s="313" t="e">
        <f t="shared" si="3"/>
        <v>#N/A</v>
      </c>
      <c r="E17" s="102">
        <f t="shared" ref="E17:E26" si="4">COUNTIFS(G$32,"=1",G17,G$30)+COUNTIFS(H$32,"=1",H17,H$30)+COUNTIFS(I$32,"=1",I17,I$30)+COUNTIFS(J$32,"=1",J17,J$30)+COUNTIFS(K$32,"=1",K17,K$30)+COUNTIFS(L$32,"=1",L17,L$30)+COUNTIFS(M$32,"=1",M17,M$30)+COUNTIFS(N$32,"=1",N17,N$30)+COUNTIFS(O$32,"=1",O17,O$30) +COUNTIFS(Q$32,"=1",Q17,Q$30)+COUNTIFS(R$32,"=1",R17,R$30)+COUNTIFS(S$32,"=1",S17,S$30)+COUNTIFS(T$52,"=1",T17,T$30)+COUNTIFS(U$32,"=1",U17,U$30)+COUNTIFS(V$32,"=1",V17,V$30)+COUNTIFS(W$32,"=1",W17,W$30)+COUNTIFS(X$32,"=1",X17,X$30)+COUNTIFS(Y$32,"=1",Y17,Y$30)</f>
        <v>0</v>
      </c>
      <c r="F17" s="118" t="e">
        <f t="shared" ref="F17:F26" si="5">E17*$E$36</f>
        <v>#DIV/0!</v>
      </c>
      <c r="G17" s="104" t="e">
        <f t="shared" ref="G17:O17" si="6">IF($D4-18&gt;0,IF(G$3&lt;=$D4-36,G4-3,IF(G$3&lt;=$D4-18,G4-2,G4-1)),IF($D4&gt;0,IF(G$3&lt;=$D4,G4-1,G4)))</f>
        <v>#N/A</v>
      </c>
      <c r="H17" s="104" t="e">
        <f t="shared" si="6"/>
        <v>#N/A</v>
      </c>
      <c r="I17" s="104" t="e">
        <f t="shared" si="6"/>
        <v>#N/A</v>
      </c>
      <c r="J17" s="104" t="e">
        <f t="shared" si="6"/>
        <v>#N/A</v>
      </c>
      <c r="K17" s="104" t="e">
        <f t="shared" si="6"/>
        <v>#N/A</v>
      </c>
      <c r="L17" s="104" t="e">
        <f t="shared" si="6"/>
        <v>#N/A</v>
      </c>
      <c r="M17" s="104" t="e">
        <f t="shared" si="6"/>
        <v>#N/A</v>
      </c>
      <c r="N17" s="104" t="e">
        <f t="shared" si="6"/>
        <v>#N/A</v>
      </c>
      <c r="O17" s="104" t="e">
        <f t="shared" si="6"/>
        <v>#N/A</v>
      </c>
      <c r="P17" s="40" t="e">
        <f t="shared" ref="P17:P26" si="7">SUM(G17:O17)</f>
        <v>#N/A</v>
      </c>
      <c r="Q17" s="104" t="e">
        <f t="shared" ref="Q17:Y17" si="8">IF($D4-18&gt;0,IF(Q$3&lt;=$D4-36,Q4-3,IF(Q$3&lt;=$D4-18,Q4-2,Q4-1)),IF($D4&gt;0,IF(Q$3&lt;=$D4,Q4-1,Q4)))</f>
        <v>#N/A</v>
      </c>
      <c r="R17" s="314" t="e">
        <f t="shared" si="8"/>
        <v>#N/A</v>
      </c>
      <c r="S17" s="104" t="e">
        <f t="shared" si="8"/>
        <v>#N/A</v>
      </c>
      <c r="T17" s="104" t="e">
        <f t="shared" si="8"/>
        <v>#N/A</v>
      </c>
      <c r="U17" s="104" t="e">
        <f t="shared" si="8"/>
        <v>#N/A</v>
      </c>
      <c r="V17" s="104" t="e">
        <f t="shared" si="8"/>
        <v>#N/A</v>
      </c>
      <c r="W17" s="104" t="e">
        <f t="shared" si="8"/>
        <v>#N/A</v>
      </c>
      <c r="X17" s="104" t="e">
        <f t="shared" si="8"/>
        <v>#N/A</v>
      </c>
      <c r="Y17" s="104" t="e">
        <f t="shared" si="8"/>
        <v>#N/A</v>
      </c>
      <c r="Z17" s="40" t="e">
        <f t="shared" ref="Z17:Z26" si="9">SUM(Q17:Y17)</f>
        <v>#N/A</v>
      </c>
      <c r="AA17" s="105" t="e">
        <f t="shared" ref="AA17:AA26" si="10">SUM(P17+Z17)</f>
        <v>#N/A</v>
      </c>
      <c r="AB17" s="10" t="e">
        <f t="shared" ref="AB17:AB26" si="11">AA4-D17</f>
        <v>#N/A</v>
      </c>
      <c r="AC17" s="10" t="e">
        <f t="shared" ref="AC17:AC26" si="12">AB17-AA17</f>
        <v>#N/A</v>
      </c>
      <c r="AD17" s="10"/>
    </row>
    <row r="18" spans="1:30" ht="14.25" customHeight="1" x14ac:dyDescent="0.35">
      <c r="A18" s="99"/>
      <c r="B18" s="100"/>
      <c r="C18" s="100" t="str">
        <f t="shared" ref="C18:D18" si="13">C5</f>
        <v>Mike &amp; Steve W.</v>
      </c>
      <c r="D18" s="315" t="e">
        <f t="shared" si="13"/>
        <v>#N/A</v>
      </c>
      <c r="E18" s="102">
        <f t="shared" si="4"/>
        <v>0</v>
      </c>
      <c r="F18" s="118" t="e">
        <f t="shared" si="5"/>
        <v>#DIV/0!</v>
      </c>
      <c r="G18" s="104" t="e">
        <f t="shared" ref="G18:O18" si="14">IF($D5-18&gt;0,IF(G$3&lt;=$D5-36,G5-3,IF(G$3&lt;=$D5-18,G5-2,G5-1)),IF($D5&gt;0,IF(G$3&lt;=$D5,G5-1,G5)))</f>
        <v>#N/A</v>
      </c>
      <c r="H18" s="104" t="e">
        <f t="shared" si="14"/>
        <v>#N/A</v>
      </c>
      <c r="I18" s="104" t="e">
        <f t="shared" si="14"/>
        <v>#N/A</v>
      </c>
      <c r="J18" s="104" t="e">
        <f t="shared" si="14"/>
        <v>#N/A</v>
      </c>
      <c r="K18" s="104" t="e">
        <f t="shared" si="14"/>
        <v>#N/A</v>
      </c>
      <c r="L18" s="104" t="e">
        <f t="shared" si="14"/>
        <v>#N/A</v>
      </c>
      <c r="M18" s="104" t="e">
        <f t="shared" si="14"/>
        <v>#N/A</v>
      </c>
      <c r="N18" s="104" t="e">
        <f t="shared" si="14"/>
        <v>#N/A</v>
      </c>
      <c r="O18" s="104" t="e">
        <f t="shared" si="14"/>
        <v>#N/A</v>
      </c>
      <c r="P18" s="40" t="e">
        <f t="shared" si="7"/>
        <v>#N/A</v>
      </c>
      <c r="Q18" s="314" t="e">
        <f t="shared" ref="Q18:Y18" si="15">IF($D5-18&gt;0,IF(Q$3&lt;=$D5-36,Q5-3,IF(Q$3&lt;=$D5-18,Q5-2,Q5-1)),IF($D5&gt;0,IF(Q$3&lt;=$D5,Q5-1,Q5)))</f>
        <v>#N/A</v>
      </c>
      <c r="R18" s="104" t="e">
        <f t="shared" si="15"/>
        <v>#N/A</v>
      </c>
      <c r="S18" s="104" t="e">
        <f t="shared" si="15"/>
        <v>#N/A</v>
      </c>
      <c r="T18" s="104" t="e">
        <f t="shared" si="15"/>
        <v>#N/A</v>
      </c>
      <c r="U18" s="104" t="e">
        <f t="shared" si="15"/>
        <v>#N/A</v>
      </c>
      <c r="V18" s="104" t="e">
        <f t="shared" si="15"/>
        <v>#N/A</v>
      </c>
      <c r="W18" s="104" t="e">
        <f t="shared" si="15"/>
        <v>#N/A</v>
      </c>
      <c r="X18" s="104" t="e">
        <f t="shared" si="15"/>
        <v>#N/A</v>
      </c>
      <c r="Y18" s="104" t="e">
        <f t="shared" si="15"/>
        <v>#N/A</v>
      </c>
      <c r="Z18" s="40" t="e">
        <f t="shared" si="9"/>
        <v>#N/A</v>
      </c>
      <c r="AA18" s="105" t="e">
        <f t="shared" si="10"/>
        <v>#N/A</v>
      </c>
      <c r="AB18" s="10" t="e">
        <f t="shared" si="11"/>
        <v>#N/A</v>
      </c>
      <c r="AC18" s="10" t="e">
        <f t="shared" si="12"/>
        <v>#N/A</v>
      </c>
      <c r="AD18" s="10"/>
    </row>
    <row r="19" spans="1:30" ht="14.25" customHeight="1" x14ac:dyDescent="0.35">
      <c r="A19" s="99"/>
      <c r="B19" s="100"/>
      <c r="C19" s="100" t="str">
        <f t="shared" ref="C19:D19" si="16">C6</f>
        <v>Pete &amp; Big Lou</v>
      </c>
      <c r="D19" s="315" t="e">
        <f t="shared" si="16"/>
        <v>#N/A</v>
      </c>
      <c r="E19" s="102">
        <f t="shared" si="4"/>
        <v>0</v>
      </c>
      <c r="F19" s="118" t="e">
        <f t="shared" si="5"/>
        <v>#DIV/0!</v>
      </c>
      <c r="G19" s="104" t="e">
        <f t="shared" ref="G19:O19" si="17">IF($D6-18&gt;0,IF(G$3&lt;=$D6-36,G6-3,IF(G$3&lt;=$D6-18,G6-2,G6-1)),IF($D6&gt;0,IF(G$3&lt;=$D6,G6-1,G6)))</f>
        <v>#N/A</v>
      </c>
      <c r="H19" s="104" t="e">
        <f t="shared" si="17"/>
        <v>#N/A</v>
      </c>
      <c r="I19" s="104" t="e">
        <f t="shared" si="17"/>
        <v>#N/A</v>
      </c>
      <c r="J19" s="104" t="e">
        <f t="shared" si="17"/>
        <v>#N/A</v>
      </c>
      <c r="K19" s="104" t="e">
        <f t="shared" si="17"/>
        <v>#N/A</v>
      </c>
      <c r="L19" s="104" t="e">
        <f t="shared" si="17"/>
        <v>#N/A</v>
      </c>
      <c r="M19" s="104" t="e">
        <f t="shared" si="17"/>
        <v>#N/A</v>
      </c>
      <c r="N19" s="104" t="e">
        <f t="shared" si="17"/>
        <v>#N/A</v>
      </c>
      <c r="O19" s="104" t="e">
        <f t="shared" si="17"/>
        <v>#N/A</v>
      </c>
      <c r="P19" s="40" t="e">
        <f t="shared" si="7"/>
        <v>#N/A</v>
      </c>
      <c r="Q19" s="104" t="e">
        <f t="shared" ref="Q19:Y19" si="18">IF($D6-18&gt;0,IF(Q$3&lt;=$D6-36,Q6-3,IF(Q$3&lt;=$D6-18,Q6-2,Q6-1)),IF($D6&gt;0,IF(Q$3&lt;=$D6,Q6-1,Q6)))</f>
        <v>#N/A</v>
      </c>
      <c r="R19" s="104" t="e">
        <f t="shared" si="18"/>
        <v>#N/A</v>
      </c>
      <c r="S19" s="104" t="e">
        <f t="shared" si="18"/>
        <v>#N/A</v>
      </c>
      <c r="T19" s="104" t="e">
        <f t="shared" si="18"/>
        <v>#N/A</v>
      </c>
      <c r="U19" s="104" t="e">
        <f t="shared" si="18"/>
        <v>#N/A</v>
      </c>
      <c r="V19" s="104" t="e">
        <f t="shared" si="18"/>
        <v>#N/A</v>
      </c>
      <c r="W19" s="104" t="e">
        <f t="shared" si="18"/>
        <v>#N/A</v>
      </c>
      <c r="X19" s="104" t="e">
        <f t="shared" si="18"/>
        <v>#N/A</v>
      </c>
      <c r="Y19" s="104" t="e">
        <f t="shared" si="18"/>
        <v>#N/A</v>
      </c>
      <c r="Z19" s="40" t="e">
        <f t="shared" si="9"/>
        <v>#N/A</v>
      </c>
      <c r="AA19" s="105" t="e">
        <f t="shared" si="10"/>
        <v>#N/A</v>
      </c>
      <c r="AB19" s="10" t="e">
        <f t="shared" si="11"/>
        <v>#N/A</v>
      </c>
      <c r="AC19" s="10" t="e">
        <f t="shared" si="12"/>
        <v>#N/A</v>
      </c>
      <c r="AD19" s="10"/>
    </row>
    <row r="20" spans="1:30" ht="14.25" customHeight="1" x14ac:dyDescent="0.35">
      <c r="A20" s="99"/>
      <c r="B20" s="100"/>
      <c r="C20" s="100" t="str">
        <f t="shared" ref="C20:D20" si="19">C7</f>
        <v>Ed &amp; Kevin</v>
      </c>
      <c r="D20" s="315" t="e">
        <f t="shared" si="19"/>
        <v>#N/A</v>
      </c>
      <c r="E20" s="102">
        <f t="shared" si="4"/>
        <v>0</v>
      </c>
      <c r="F20" s="118" t="e">
        <f t="shared" si="5"/>
        <v>#DIV/0!</v>
      </c>
      <c r="G20" s="104" t="e">
        <f t="shared" ref="G20:O20" si="20">IF($D7-18&gt;0,IF(G$3&lt;=$D7-36,G7-3,IF(G$3&lt;=$D7-18,G7-2,G7-1)),IF($D7&gt;0,IF(G$3&lt;=$D7,G7-1,G7)))</f>
        <v>#N/A</v>
      </c>
      <c r="H20" s="104" t="e">
        <f t="shared" si="20"/>
        <v>#N/A</v>
      </c>
      <c r="I20" s="104" t="e">
        <f t="shared" si="20"/>
        <v>#N/A</v>
      </c>
      <c r="J20" s="104" t="e">
        <f t="shared" si="20"/>
        <v>#N/A</v>
      </c>
      <c r="K20" s="104" t="e">
        <f t="shared" si="20"/>
        <v>#N/A</v>
      </c>
      <c r="L20" s="104" t="e">
        <f t="shared" si="20"/>
        <v>#N/A</v>
      </c>
      <c r="M20" s="104" t="e">
        <f t="shared" si="20"/>
        <v>#N/A</v>
      </c>
      <c r="N20" s="104" t="e">
        <f t="shared" si="20"/>
        <v>#N/A</v>
      </c>
      <c r="O20" s="104" t="e">
        <f t="shared" si="20"/>
        <v>#N/A</v>
      </c>
      <c r="P20" s="40" t="e">
        <f t="shared" si="7"/>
        <v>#N/A</v>
      </c>
      <c r="Q20" s="104" t="e">
        <f t="shared" ref="Q20:Y20" si="21">IF($D7-18&gt;0,IF(Q$3&lt;=$D7-36,Q7-3,IF(Q$3&lt;=$D7-18,Q7-2,Q7-1)),IF($D7&gt;0,IF(Q$3&lt;=$D7,Q7-1,Q7)))</f>
        <v>#N/A</v>
      </c>
      <c r="R20" s="104" t="e">
        <f t="shared" si="21"/>
        <v>#N/A</v>
      </c>
      <c r="S20" s="104" t="e">
        <f t="shared" si="21"/>
        <v>#N/A</v>
      </c>
      <c r="T20" s="104" t="e">
        <f t="shared" si="21"/>
        <v>#N/A</v>
      </c>
      <c r="U20" s="104" t="e">
        <f t="shared" si="21"/>
        <v>#N/A</v>
      </c>
      <c r="V20" s="104" t="e">
        <f t="shared" si="21"/>
        <v>#N/A</v>
      </c>
      <c r="W20" s="104" t="e">
        <f t="shared" si="21"/>
        <v>#N/A</v>
      </c>
      <c r="X20" s="104" t="e">
        <f t="shared" si="21"/>
        <v>#N/A</v>
      </c>
      <c r="Y20" s="104" t="e">
        <f t="shared" si="21"/>
        <v>#N/A</v>
      </c>
      <c r="Z20" s="40" t="e">
        <f t="shared" si="9"/>
        <v>#N/A</v>
      </c>
      <c r="AA20" s="105" t="e">
        <f t="shared" si="10"/>
        <v>#N/A</v>
      </c>
      <c r="AB20" s="10" t="e">
        <f t="shared" si="11"/>
        <v>#N/A</v>
      </c>
      <c r="AC20" s="10" t="e">
        <f t="shared" si="12"/>
        <v>#N/A</v>
      </c>
      <c r="AD20" s="10"/>
    </row>
    <row r="21" spans="1:30" ht="14.25" customHeight="1" x14ac:dyDescent="0.35">
      <c r="A21" s="99"/>
      <c r="B21" s="100"/>
      <c r="C21" s="100" t="str">
        <f t="shared" ref="C21:D21" si="22">C8</f>
        <v>Eric &amp; Rich</v>
      </c>
      <c r="D21" s="315" t="e">
        <f t="shared" si="22"/>
        <v>#N/A</v>
      </c>
      <c r="E21" s="102">
        <f t="shared" si="4"/>
        <v>0</v>
      </c>
      <c r="F21" s="118" t="e">
        <f t="shared" si="5"/>
        <v>#DIV/0!</v>
      </c>
      <c r="G21" s="104" t="e">
        <f t="shared" ref="G21:O21" si="23">IF($D8-18&gt;0,IF(G$3&lt;=$D8-36,G8-3,IF(G$3&lt;=$D8-18,G8-2,G8-1)),IF($D8&gt;0,IF(G$3&lt;=$D8,G8-1,G8)))</f>
        <v>#N/A</v>
      </c>
      <c r="H21" s="104" t="e">
        <f t="shared" si="23"/>
        <v>#N/A</v>
      </c>
      <c r="I21" s="104" t="e">
        <f t="shared" si="23"/>
        <v>#N/A</v>
      </c>
      <c r="J21" s="104" t="e">
        <f t="shared" si="23"/>
        <v>#N/A</v>
      </c>
      <c r="K21" s="104" t="e">
        <f t="shared" si="23"/>
        <v>#N/A</v>
      </c>
      <c r="L21" s="104" t="e">
        <f t="shared" si="23"/>
        <v>#N/A</v>
      </c>
      <c r="M21" s="104" t="e">
        <f t="shared" si="23"/>
        <v>#N/A</v>
      </c>
      <c r="N21" s="104" t="e">
        <f t="shared" si="23"/>
        <v>#N/A</v>
      </c>
      <c r="O21" s="104" t="e">
        <f t="shared" si="23"/>
        <v>#N/A</v>
      </c>
      <c r="P21" s="40" t="e">
        <f t="shared" si="7"/>
        <v>#N/A</v>
      </c>
      <c r="Q21" s="104" t="e">
        <f t="shared" ref="Q21:Y21" si="24">IF($D8-18&gt;0,IF(Q$3&lt;=$D8-36,Q8-3,IF(Q$3&lt;=$D8-18,Q8-2,Q8-1)),IF($D8&gt;0,IF(Q$3&lt;=$D8,Q8-1,Q8)))</f>
        <v>#N/A</v>
      </c>
      <c r="R21" s="104" t="e">
        <f t="shared" si="24"/>
        <v>#N/A</v>
      </c>
      <c r="S21" s="104" t="e">
        <f t="shared" si="24"/>
        <v>#N/A</v>
      </c>
      <c r="T21" s="104" t="e">
        <f t="shared" si="24"/>
        <v>#N/A</v>
      </c>
      <c r="U21" s="104" t="e">
        <f t="shared" si="24"/>
        <v>#N/A</v>
      </c>
      <c r="V21" s="314" t="e">
        <f t="shared" si="24"/>
        <v>#N/A</v>
      </c>
      <c r="W21" s="104" t="e">
        <f t="shared" si="24"/>
        <v>#N/A</v>
      </c>
      <c r="X21" s="104" t="e">
        <f t="shared" si="24"/>
        <v>#N/A</v>
      </c>
      <c r="Y21" s="104" t="e">
        <f t="shared" si="24"/>
        <v>#N/A</v>
      </c>
      <c r="Z21" s="40" t="e">
        <f t="shared" si="9"/>
        <v>#N/A</v>
      </c>
      <c r="AA21" s="105" t="e">
        <f t="shared" si="10"/>
        <v>#N/A</v>
      </c>
      <c r="AB21" s="10" t="e">
        <f t="shared" si="11"/>
        <v>#N/A</v>
      </c>
      <c r="AC21" s="10" t="e">
        <f t="shared" si="12"/>
        <v>#N/A</v>
      </c>
      <c r="AD21" s="10"/>
    </row>
    <row r="22" spans="1:30" ht="14.25" customHeight="1" x14ac:dyDescent="0.35">
      <c r="A22" s="99"/>
      <c r="B22" s="100"/>
      <c r="C22" s="100" t="str">
        <f t="shared" ref="C22:D22" si="25">C9</f>
        <v>Tommy &amp; Matt</v>
      </c>
      <c r="D22" s="315" t="e">
        <f t="shared" si="25"/>
        <v>#N/A</v>
      </c>
      <c r="E22" s="102">
        <f t="shared" si="4"/>
        <v>0</v>
      </c>
      <c r="F22" s="118" t="e">
        <f t="shared" si="5"/>
        <v>#DIV/0!</v>
      </c>
      <c r="G22" s="104" t="e">
        <f t="shared" ref="G22:O22" si="26">IF($D9-18&gt;0,IF(G$3&lt;=$D9-36,G9-3,IF(G$3&lt;=$D9-18,G9-2,G9-1)),IF($D9&gt;0,IF(G$3&lt;=$D9,G9-1,G9)))</f>
        <v>#N/A</v>
      </c>
      <c r="H22" s="104" t="e">
        <f t="shared" si="26"/>
        <v>#N/A</v>
      </c>
      <c r="I22" s="104" t="e">
        <f t="shared" si="26"/>
        <v>#N/A</v>
      </c>
      <c r="J22" s="104" t="e">
        <f t="shared" si="26"/>
        <v>#N/A</v>
      </c>
      <c r="K22" s="104" t="e">
        <f t="shared" si="26"/>
        <v>#N/A</v>
      </c>
      <c r="L22" s="104" t="e">
        <f t="shared" si="26"/>
        <v>#N/A</v>
      </c>
      <c r="M22" s="104" t="e">
        <f t="shared" si="26"/>
        <v>#N/A</v>
      </c>
      <c r="N22" s="104" t="e">
        <f t="shared" si="26"/>
        <v>#N/A</v>
      </c>
      <c r="O22" s="104" t="e">
        <f t="shared" si="26"/>
        <v>#N/A</v>
      </c>
      <c r="P22" s="40" t="e">
        <f t="shared" si="7"/>
        <v>#N/A</v>
      </c>
      <c r="Q22" s="104" t="e">
        <f t="shared" ref="Q22:Y22" si="27">IF($D9-18&gt;0,IF(Q$3&lt;=$D9-36,Q9-3,IF(Q$3&lt;=$D9-18,Q9-2,Q9-1)),IF($D9&gt;0,IF(Q$3&lt;=$D9,Q9-1,Q9)))</f>
        <v>#N/A</v>
      </c>
      <c r="R22" s="104" t="e">
        <f t="shared" si="27"/>
        <v>#N/A</v>
      </c>
      <c r="S22" s="104" t="e">
        <f t="shared" si="27"/>
        <v>#N/A</v>
      </c>
      <c r="T22" s="104" t="e">
        <f t="shared" si="27"/>
        <v>#N/A</v>
      </c>
      <c r="U22" s="104" t="e">
        <f t="shared" si="27"/>
        <v>#N/A</v>
      </c>
      <c r="V22" s="104" t="e">
        <f t="shared" si="27"/>
        <v>#N/A</v>
      </c>
      <c r="W22" s="104" t="e">
        <f t="shared" si="27"/>
        <v>#N/A</v>
      </c>
      <c r="X22" s="104" t="e">
        <f t="shared" si="27"/>
        <v>#N/A</v>
      </c>
      <c r="Y22" s="104" t="e">
        <f t="shared" si="27"/>
        <v>#N/A</v>
      </c>
      <c r="Z22" s="40" t="e">
        <f t="shared" si="9"/>
        <v>#N/A</v>
      </c>
      <c r="AA22" s="105" t="e">
        <f t="shared" si="10"/>
        <v>#N/A</v>
      </c>
      <c r="AB22" s="10" t="e">
        <f t="shared" si="11"/>
        <v>#N/A</v>
      </c>
      <c r="AC22" s="10" t="e">
        <f t="shared" si="12"/>
        <v>#N/A</v>
      </c>
      <c r="AD22" s="10"/>
    </row>
    <row r="23" spans="1:30" ht="14.25" customHeight="1" x14ac:dyDescent="0.35">
      <c r="A23" s="99"/>
      <c r="B23" s="100"/>
      <c r="C23" s="100" t="str">
        <f t="shared" ref="C23:D23" si="28">C10</f>
        <v>Skylar &amp; Eddie</v>
      </c>
      <c r="D23" s="315" t="e">
        <f t="shared" si="28"/>
        <v>#N/A</v>
      </c>
      <c r="E23" s="102">
        <f t="shared" si="4"/>
        <v>0</v>
      </c>
      <c r="F23" s="118" t="e">
        <f t="shared" si="5"/>
        <v>#DIV/0!</v>
      </c>
      <c r="G23" s="104" t="e">
        <f t="shared" ref="G23:O23" si="29">IF($D10-18&gt;0,IF(G$3&lt;=$D10-36,G10-3,IF(G$3&lt;=$D10-18,G10-2,G10-1)),IF($D10&gt;0,IF(G$3&lt;=$D10,G10-1,G10)))</f>
        <v>#N/A</v>
      </c>
      <c r="H23" s="104" t="e">
        <f t="shared" si="29"/>
        <v>#N/A</v>
      </c>
      <c r="I23" s="104" t="e">
        <f t="shared" si="29"/>
        <v>#N/A</v>
      </c>
      <c r="J23" s="104" t="e">
        <f t="shared" si="29"/>
        <v>#N/A</v>
      </c>
      <c r="K23" s="104" t="e">
        <f t="shared" si="29"/>
        <v>#N/A</v>
      </c>
      <c r="L23" s="104" t="e">
        <f t="shared" si="29"/>
        <v>#N/A</v>
      </c>
      <c r="M23" s="104" t="e">
        <f t="shared" si="29"/>
        <v>#N/A</v>
      </c>
      <c r="N23" s="104" t="e">
        <f t="shared" si="29"/>
        <v>#N/A</v>
      </c>
      <c r="O23" s="104" t="e">
        <f t="shared" si="29"/>
        <v>#N/A</v>
      </c>
      <c r="P23" s="40" t="e">
        <f t="shared" si="7"/>
        <v>#N/A</v>
      </c>
      <c r="Q23" s="104" t="e">
        <f t="shared" ref="Q23:Y23" si="30">IF($D10-18&gt;0,IF(Q$3&lt;=$D10-36,Q10-3,IF(Q$3&lt;=$D10-18,Q10-2,Q10-1)),IF($D10&gt;0,IF(Q$3&lt;=$D10,Q10-1,Q10)))</f>
        <v>#N/A</v>
      </c>
      <c r="R23" s="104" t="e">
        <f t="shared" si="30"/>
        <v>#N/A</v>
      </c>
      <c r="S23" s="104" t="e">
        <f t="shared" si="30"/>
        <v>#N/A</v>
      </c>
      <c r="T23" s="104" t="e">
        <f t="shared" si="30"/>
        <v>#N/A</v>
      </c>
      <c r="U23" s="104" t="e">
        <f t="shared" si="30"/>
        <v>#N/A</v>
      </c>
      <c r="V23" s="104" t="e">
        <f t="shared" si="30"/>
        <v>#N/A</v>
      </c>
      <c r="W23" s="104" t="e">
        <f t="shared" si="30"/>
        <v>#N/A</v>
      </c>
      <c r="X23" s="104" t="e">
        <f t="shared" si="30"/>
        <v>#N/A</v>
      </c>
      <c r="Y23" s="104" t="e">
        <f t="shared" si="30"/>
        <v>#N/A</v>
      </c>
      <c r="Z23" s="40" t="e">
        <f t="shared" si="9"/>
        <v>#N/A</v>
      </c>
      <c r="AA23" s="105" t="e">
        <f t="shared" si="10"/>
        <v>#N/A</v>
      </c>
      <c r="AB23" s="10" t="e">
        <f t="shared" si="11"/>
        <v>#N/A</v>
      </c>
      <c r="AC23" s="10" t="e">
        <f t="shared" si="12"/>
        <v>#N/A</v>
      </c>
      <c r="AD23" s="10"/>
    </row>
    <row r="24" spans="1:30" ht="14.25" customHeight="1" x14ac:dyDescent="0.35">
      <c r="A24" s="99"/>
      <c r="B24" s="100"/>
      <c r="C24" s="100" t="str">
        <f t="shared" ref="C24:D24" si="31">C11</f>
        <v>Jason &amp; Phil</v>
      </c>
      <c r="D24" s="315" t="e">
        <f t="shared" si="31"/>
        <v>#N/A</v>
      </c>
      <c r="E24" s="102">
        <f t="shared" si="4"/>
        <v>0</v>
      </c>
      <c r="F24" s="118" t="e">
        <f t="shared" si="5"/>
        <v>#DIV/0!</v>
      </c>
      <c r="G24" s="104" t="e">
        <f t="shared" ref="G24:O24" si="32">IF($D11-18&gt;0,IF(G$3&lt;=$D11-36,G11-3,IF(G$3&lt;=$D11-18,G11-2,G11-1)),IF($D11&gt;0,IF(G$3&lt;=$D11,G11-1,G11)))</f>
        <v>#N/A</v>
      </c>
      <c r="H24" s="104" t="e">
        <f t="shared" si="32"/>
        <v>#N/A</v>
      </c>
      <c r="I24" s="314" t="e">
        <f t="shared" si="32"/>
        <v>#N/A</v>
      </c>
      <c r="J24" s="104" t="e">
        <f t="shared" si="32"/>
        <v>#N/A</v>
      </c>
      <c r="K24" s="104" t="e">
        <f t="shared" si="32"/>
        <v>#N/A</v>
      </c>
      <c r="L24" s="104" t="e">
        <f t="shared" si="32"/>
        <v>#N/A</v>
      </c>
      <c r="M24" s="104" t="e">
        <f t="shared" si="32"/>
        <v>#N/A</v>
      </c>
      <c r="N24" s="104" t="e">
        <f t="shared" si="32"/>
        <v>#N/A</v>
      </c>
      <c r="O24" s="104" t="e">
        <f t="shared" si="32"/>
        <v>#N/A</v>
      </c>
      <c r="P24" s="40" t="e">
        <f t="shared" si="7"/>
        <v>#N/A</v>
      </c>
      <c r="Q24" s="104" t="e">
        <f t="shared" ref="Q24:Y24" si="33">IF($D11-18&gt;0,IF(Q$3&lt;=$D11-36,Q11-3,IF(Q$3&lt;=$D11-18,Q11-2,Q11-1)),IF($D11&gt;0,IF(Q$3&lt;=$D11,Q11-1,Q11)))</f>
        <v>#N/A</v>
      </c>
      <c r="R24" s="104" t="e">
        <f t="shared" si="33"/>
        <v>#N/A</v>
      </c>
      <c r="S24" s="104" t="e">
        <f t="shared" si="33"/>
        <v>#N/A</v>
      </c>
      <c r="T24" s="104" t="e">
        <f t="shared" si="33"/>
        <v>#N/A</v>
      </c>
      <c r="U24" s="104" t="e">
        <f t="shared" si="33"/>
        <v>#N/A</v>
      </c>
      <c r="V24" s="104" t="e">
        <f t="shared" si="33"/>
        <v>#N/A</v>
      </c>
      <c r="W24" s="104" t="e">
        <f t="shared" si="33"/>
        <v>#N/A</v>
      </c>
      <c r="X24" s="104" t="e">
        <f t="shared" si="33"/>
        <v>#N/A</v>
      </c>
      <c r="Y24" s="104" t="e">
        <f t="shared" si="33"/>
        <v>#N/A</v>
      </c>
      <c r="Z24" s="40" t="e">
        <f t="shared" si="9"/>
        <v>#N/A</v>
      </c>
      <c r="AA24" s="105" t="e">
        <f t="shared" si="10"/>
        <v>#N/A</v>
      </c>
      <c r="AB24" s="10" t="e">
        <f t="shared" si="11"/>
        <v>#N/A</v>
      </c>
      <c r="AC24" s="10" t="e">
        <f t="shared" si="12"/>
        <v>#N/A</v>
      </c>
      <c r="AD24" s="10"/>
    </row>
    <row r="25" spans="1:30" ht="14.25" customHeight="1" x14ac:dyDescent="0.35">
      <c r="A25" s="99"/>
      <c r="B25" s="100"/>
      <c r="C25" s="100" t="str">
        <f t="shared" ref="C25:D25" si="34">C12</f>
        <v>Ron &amp; Pat</v>
      </c>
      <c r="D25" s="315" t="e">
        <f t="shared" si="34"/>
        <v>#N/A</v>
      </c>
      <c r="E25" s="102">
        <f t="shared" si="4"/>
        <v>0</v>
      </c>
      <c r="F25" s="118" t="e">
        <f t="shared" si="5"/>
        <v>#DIV/0!</v>
      </c>
      <c r="G25" s="104" t="e">
        <f t="shared" ref="G25:O25" si="35">IF($D12-18&gt;0,IF(G$3&lt;=$D12-36,G12-3,IF(G$3&lt;=$D12-18,G12-2,G12-1)),IF($D12&gt;0,IF(G$3&lt;=$D12,G12-1,G12)))</f>
        <v>#N/A</v>
      </c>
      <c r="H25" s="104" t="e">
        <f t="shared" si="35"/>
        <v>#N/A</v>
      </c>
      <c r="I25" s="104" t="e">
        <f t="shared" si="35"/>
        <v>#N/A</v>
      </c>
      <c r="J25" s="104" t="e">
        <f t="shared" si="35"/>
        <v>#N/A</v>
      </c>
      <c r="K25" s="104" t="e">
        <f t="shared" si="35"/>
        <v>#N/A</v>
      </c>
      <c r="L25" s="104" t="e">
        <f t="shared" si="35"/>
        <v>#N/A</v>
      </c>
      <c r="M25" s="104" t="e">
        <f t="shared" si="35"/>
        <v>#N/A</v>
      </c>
      <c r="N25" s="104" t="e">
        <f t="shared" si="35"/>
        <v>#N/A</v>
      </c>
      <c r="O25" s="104" t="e">
        <f t="shared" si="35"/>
        <v>#N/A</v>
      </c>
      <c r="P25" s="316" t="e">
        <f t="shared" si="7"/>
        <v>#N/A</v>
      </c>
      <c r="Q25" s="104" t="e">
        <f t="shared" ref="Q25:Y25" si="36">IF($D12-18&gt;0,IF(Q$3&lt;=$D12-36,Q12-3,IF(Q$3&lt;=$D12-18,Q12-2,Q12-1)),IF($D12&gt;0,IF(Q$3&lt;=$D12,Q12-1,Q12)))</f>
        <v>#N/A</v>
      </c>
      <c r="R25" s="104" t="e">
        <f t="shared" si="36"/>
        <v>#N/A</v>
      </c>
      <c r="S25" s="104" t="e">
        <f t="shared" si="36"/>
        <v>#N/A</v>
      </c>
      <c r="T25" s="104" t="e">
        <f t="shared" si="36"/>
        <v>#N/A</v>
      </c>
      <c r="U25" s="104" t="e">
        <f t="shared" si="36"/>
        <v>#N/A</v>
      </c>
      <c r="V25" s="104" t="e">
        <f t="shared" si="36"/>
        <v>#N/A</v>
      </c>
      <c r="W25" s="104" t="e">
        <f t="shared" si="36"/>
        <v>#N/A</v>
      </c>
      <c r="X25" s="104" t="e">
        <f t="shared" si="36"/>
        <v>#N/A</v>
      </c>
      <c r="Y25" s="104" t="e">
        <f t="shared" si="36"/>
        <v>#N/A</v>
      </c>
      <c r="Z25" s="40" t="e">
        <f t="shared" si="9"/>
        <v>#N/A</v>
      </c>
      <c r="AA25" s="317" t="e">
        <f t="shared" si="10"/>
        <v>#N/A</v>
      </c>
      <c r="AB25" s="10" t="e">
        <f t="shared" si="11"/>
        <v>#N/A</v>
      </c>
      <c r="AC25" s="10" t="e">
        <f t="shared" si="12"/>
        <v>#N/A</v>
      </c>
      <c r="AD25" s="10"/>
    </row>
    <row r="26" spans="1:30" ht="14.25" customHeight="1" x14ac:dyDescent="0.35">
      <c r="A26" s="99"/>
      <c r="B26" s="100"/>
      <c r="C26" s="100" t="str">
        <f t="shared" ref="C26:D26" si="37">C13</f>
        <v>JP &amp; Dan</v>
      </c>
      <c r="D26" s="315" t="e">
        <f t="shared" si="37"/>
        <v>#N/A</v>
      </c>
      <c r="E26" s="102">
        <f t="shared" si="4"/>
        <v>0</v>
      </c>
      <c r="F26" s="118" t="e">
        <f t="shared" si="5"/>
        <v>#DIV/0!</v>
      </c>
      <c r="G26" s="104" t="e">
        <f t="shared" ref="G26:O26" si="38">IF($D13-18&gt;0,IF(G$3&lt;=$D13-36,G13-3,IF(G$3&lt;=$D13-18,G13-2,G13-1)),IF($D13&gt;0,IF(G$3&lt;=$D13,G13-1,G13)))</f>
        <v>#N/A</v>
      </c>
      <c r="H26" s="104" t="e">
        <f t="shared" si="38"/>
        <v>#N/A</v>
      </c>
      <c r="I26" s="104" t="e">
        <f t="shared" si="38"/>
        <v>#N/A</v>
      </c>
      <c r="J26" s="104" t="e">
        <f t="shared" si="38"/>
        <v>#N/A</v>
      </c>
      <c r="K26" s="104" t="e">
        <f t="shared" si="38"/>
        <v>#N/A</v>
      </c>
      <c r="L26" s="104" t="e">
        <f t="shared" si="38"/>
        <v>#N/A</v>
      </c>
      <c r="M26" s="318" t="e">
        <f t="shared" si="38"/>
        <v>#N/A</v>
      </c>
      <c r="N26" s="104" t="e">
        <f t="shared" si="38"/>
        <v>#N/A</v>
      </c>
      <c r="O26" s="104" t="e">
        <f t="shared" si="38"/>
        <v>#N/A</v>
      </c>
      <c r="P26" s="40" t="e">
        <f t="shared" si="7"/>
        <v>#N/A</v>
      </c>
      <c r="Q26" s="104" t="e">
        <f t="shared" ref="Q26:Y26" si="39">IF($D13-18&gt;0,IF(Q$3&lt;=$D13-36,Q13-3,IF(Q$3&lt;=$D13-18,Q13-2,Q13-1)),IF($D13&gt;0,IF(Q$3&lt;=$D13,Q13-1,Q13)))</f>
        <v>#N/A</v>
      </c>
      <c r="R26" s="104" t="e">
        <f t="shared" si="39"/>
        <v>#N/A</v>
      </c>
      <c r="S26" s="104" t="e">
        <f t="shared" si="39"/>
        <v>#N/A</v>
      </c>
      <c r="T26" s="104" t="e">
        <f t="shared" si="39"/>
        <v>#N/A</v>
      </c>
      <c r="U26" s="104" t="e">
        <f t="shared" si="39"/>
        <v>#N/A</v>
      </c>
      <c r="V26" s="104" t="e">
        <f t="shared" si="39"/>
        <v>#N/A</v>
      </c>
      <c r="W26" s="104" t="e">
        <f t="shared" si="39"/>
        <v>#N/A</v>
      </c>
      <c r="X26" s="104" t="e">
        <f t="shared" si="39"/>
        <v>#N/A</v>
      </c>
      <c r="Y26" s="104" t="e">
        <f t="shared" si="39"/>
        <v>#N/A</v>
      </c>
      <c r="Z26" s="40" t="e">
        <f t="shared" si="9"/>
        <v>#N/A</v>
      </c>
      <c r="AA26" s="105" t="e">
        <f t="shared" si="10"/>
        <v>#N/A</v>
      </c>
      <c r="AB26" s="10" t="e">
        <f t="shared" si="11"/>
        <v>#N/A</v>
      </c>
      <c r="AC26" s="10" t="e">
        <f t="shared" si="12"/>
        <v>#N/A</v>
      </c>
      <c r="AD26" s="10"/>
    </row>
    <row r="27" spans="1:30" ht="14.25" customHeight="1" x14ac:dyDescent="0.45">
      <c r="C27" s="1" t="s">
        <v>79</v>
      </c>
      <c r="E27" s="10"/>
      <c r="F27" s="120"/>
      <c r="G27" s="11">
        <v>1</v>
      </c>
      <c r="H27" s="11">
        <v>2</v>
      </c>
      <c r="I27" s="11">
        <v>3</v>
      </c>
      <c r="J27" s="11">
        <v>4</v>
      </c>
      <c r="K27" s="11">
        <v>5</v>
      </c>
      <c r="L27" s="11">
        <v>6</v>
      </c>
      <c r="M27" s="11">
        <v>7</v>
      </c>
      <c r="N27" s="11">
        <v>8</v>
      </c>
      <c r="O27" s="11">
        <v>9</v>
      </c>
      <c r="P27" s="13" t="s">
        <v>4</v>
      </c>
      <c r="Q27" s="11">
        <v>10</v>
      </c>
      <c r="R27" s="11">
        <v>11</v>
      </c>
      <c r="S27" s="11">
        <v>12</v>
      </c>
      <c r="T27" s="11">
        <v>13</v>
      </c>
      <c r="U27" s="11">
        <v>14</v>
      </c>
      <c r="V27" s="11">
        <v>15</v>
      </c>
      <c r="W27" s="11">
        <v>16</v>
      </c>
      <c r="X27" s="11">
        <v>17</v>
      </c>
      <c r="Y27" s="11">
        <v>18</v>
      </c>
      <c r="Z27" s="13" t="s">
        <v>5</v>
      </c>
      <c r="AB27" s="10"/>
      <c r="AC27" s="10"/>
      <c r="AD27" s="10"/>
    </row>
    <row r="28" spans="1:30" ht="14.25" customHeight="1" x14ac:dyDescent="0.35">
      <c r="B28" s="122"/>
      <c r="C28" s="121" t="s">
        <v>8</v>
      </c>
      <c r="E28" s="319"/>
      <c r="F28" s="319"/>
      <c r="G28" s="19">
        <v>4</v>
      </c>
      <c r="H28" s="19">
        <v>4</v>
      </c>
      <c r="I28" s="19">
        <v>3</v>
      </c>
      <c r="J28" s="19">
        <v>4</v>
      </c>
      <c r="K28" s="19">
        <v>4</v>
      </c>
      <c r="L28" s="19">
        <v>5</v>
      </c>
      <c r="M28" s="19">
        <v>4</v>
      </c>
      <c r="N28" s="19">
        <v>3</v>
      </c>
      <c r="O28" s="19">
        <v>5</v>
      </c>
      <c r="P28" s="19"/>
      <c r="Q28" s="19">
        <v>4</v>
      </c>
      <c r="R28" s="19">
        <v>4</v>
      </c>
      <c r="S28" s="19">
        <v>4</v>
      </c>
      <c r="T28" s="19">
        <v>3</v>
      </c>
      <c r="U28" s="19">
        <v>5</v>
      </c>
      <c r="V28" s="19">
        <v>4</v>
      </c>
      <c r="W28" s="19">
        <v>5</v>
      </c>
      <c r="X28" s="19">
        <v>3</v>
      </c>
      <c r="Y28" s="19">
        <v>4</v>
      </c>
      <c r="Z28" s="19"/>
      <c r="AB28" s="10"/>
      <c r="AC28" s="10"/>
      <c r="AD28" s="10"/>
    </row>
    <row r="29" spans="1:30" ht="14.25" customHeight="1" x14ac:dyDescent="0.35">
      <c r="B29" s="36"/>
      <c r="C29" s="123" t="s">
        <v>128</v>
      </c>
      <c r="E29" s="36"/>
      <c r="F29" s="36"/>
      <c r="G29" s="123">
        <f t="shared" ref="G29:O29" si="40">MIN(G4:G13)</f>
        <v>3</v>
      </c>
      <c r="H29" s="123">
        <f t="shared" si="40"/>
        <v>3</v>
      </c>
      <c r="I29" s="123">
        <f t="shared" si="40"/>
        <v>3</v>
      </c>
      <c r="J29" s="123">
        <f t="shared" si="40"/>
        <v>4</v>
      </c>
      <c r="K29" s="123">
        <f t="shared" si="40"/>
        <v>4</v>
      </c>
      <c r="L29" s="123">
        <f t="shared" si="40"/>
        <v>4</v>
      </c>
      <c r="M29" s="123">
        <f t="shared" si="40"/>
        <v>3</v>
      </c>
      <c r="N29" s="123">
        <f t="shared" si="40"/>
        <v>3</v>
      </c>
      <c r="O29" s="123">
        <f t="shared" si="40"/>
        <v>5</v>
      </c>
      <c r="P29" s="123"/>
      <c r="Q29" s="123">
        <f t="shared" ref="Q29:Y29" si="41">MIN(Q4:Q13)</f>
        <v>3</v>
      </c>
      <c r="R29" s="123">
        <f t="shared" si="41"/>
        <v>3</v>
      </c>
      <c r="S29" s="123">
        <f t="shared" si="41"/>
        <v>4</v>
      </c>
      <c r="T29" s="123">
        <f t="shared" si="41"/>
        <v>3</v>
      </c>
      <c r="U29" s="123">
        <f t="shared" si="41"/>
        <v>4</v>
      </c>
      <c r="V29" s="123">
        <f t="shared" si="41"/>
        <v>3</v>
      </c>
      <c r="W29" s="123">
        <f t="shared" si="41"/>
        <v>4</v>
      </c>
      <c r="X29" s="123">
        <f t="shared" si="41"/>
        <v>3</v>
      </c>
      <c r="Y29" s="123">
        <f t="shared" si="41"/>
        <v>4</v>
      </c>
      <c r="Z29" s="123"/>
      <c r="AA29" s="123"/>
      <c r="AB29" s="10"/>
      <c r="AC29" s="10"/>
      <c r="AD29" s="10"/>
    </row>
    <row r="30" spans="1:30" ht="14.25" customHeight="1" x14ac:dyDescent="0.35">
      <c r="B30" s="36"/>
      <c r="C30" s="124" t="s">
        <v>129</v>
      </c>
      <c r="E30" s="36"/>
      <c r="F30" s="36"/>
      <c r="G30" s="124" t="e">
        <f t="shared" ref="G30:O30" si="42">MIN(G17:G26)</f>
        <v>#N/A</v>
      </c>
      <c r="H30" s="124" t="e">
        <f t="shared" si="42"/>
        <v>#N/A</v>
      </c>
      <c r="I30" s="124" t="e">
        <f t="shared" si="42"/>
        <v>#N/A</v>
      </c>
      <c r="J30" s="124" t="e">
        <f t="shared" si="42"/>
        <v>#N/A</v>
      </c>
      <c r="K30" s="124" t="e">
        <f t="shared" si="42"/>
        <v>#N/A</v>
      </c>
      <c r="L30" s="124" t="e">
        <f t="shared" si="42"/>
        <v>#N/A</v>
      </c>
      <c r="M30" s="124" t="e">
        <f t="shared" si="42"/>
        <v>#N/A</v>
      </c>
      <c r="N30" s="124" t="e">
        <f t="shared" si="42"/>
        <v>#N/A</v>
      </c>
      <c r="O30" s="124" t="e">
        <f t="shared" si="42"/>
        <v>#N/A</v>
      </c>
      <c r="P30" s="124"/>
      <c r="Q30" s="124" t="e">
        <f t="shared" ref="Q30:Y30" si="43">MIN(Q17:Q26)</f>
        <v>#N/A</v>
      </c>
      <c r="R30" s="124" t="e">
        <f t="shared" si="43"/>
        <v>#N/A</v>
      </c>
      <c r="S30" s="124" t="e">
        <f t="shared" si="43"/>
        <v>#N/A</v>
      </c>
      <c r="T30" s="124" t="e">
        <f t="shared" si="43"/>
        <v>#N/A</v>
      </c>
      <c r="U30" s="124" t="e">
        <f t="shared" si="43"/>
        <v>#N/A</v>
      </c>
      <c r="V30" s="124" t="e">
        <f t="shared" si="43"/>
        <v>#N/A</v>
      </c>
      <c r="W30" s="124" t="e">
        <f t="shared" si="43"/>
        <v>#N/A</v>
      </c>
      <c r="X30" s="124" t="e">
        <f t="shared" si="43"/>
        <v>#N/A</v>
      </c>
      <c r="Y30" s="124" t="e">
        <f t="shared" si="43"/>
        <v>#N/A</v>
      </c>
      <c r="Z30" s="124"/>
      <c r="AA30" s="124"/>
      <c r="AB30" s="10"/>
      <c r="AC30" s="10"/>
      <c r="AD30" s="10"/>
    </row>
    <row r="31" spans="1:30" ht="14.25" customHeight="1" x14ac:dyDescent="0.35">
      <c r="B31" s="36"/>
      <c r="E31" s="10"/>
      <c r="F31" s="10"/>
      <c r="AB31" s="10"/>
      <c r="AC31" s="10"/>
      <c r="AD31" s="10"/>
    </row>
    <row r="32" spans="1:30" ht="14.25" customHeight="1" x14ac:dyDescent="0.35">
      <c r="B32" s="36"/>
      <c r="C32" s="125" t="s">
        <v>130</v>
      </c>
      <c r="E32" s="36"/>
      <c r="F32" s="36"/>
      <c r="G32" s="125">
        <f t="shared" ref="G32:O32" si="44">COUNTIF(G17:G26,G30)</f>
        <v>10</v>
      </c>
      <c r="H32" s="125">
        <f t="shared" si="44"/>
        <v>10</v>
      </c>
      <c r="I32" s="125">
        <f t="shared" si="44"/>
        <v>10</v>
      </c>
      <c r="J32" s="125">
        <f t="shared" si="44"/>
        <v>10</v>
      </c>
      <c r="K32" s="125">
        <f t="shared" si="44"/>
        <v>10</v>
      </c>
      <c r="L32" s="125">
        <f t="shared" si="44"/>
        <v>10</v>
      </c>
      <c r="M32" s="125">
        <f t="shared" si="44"/>
        <v>10</v>
      </c>
      <c r="N32" s="125">
        <f t="shared" si="44"/>
        <v>10</v>
      </c>
      <c r="O32" s="125">
        <f t="shared" si="44"/>
        <v>10</v>
      </c>
      <c r="P32" s="125"/>
      <c r="Q32" s="125">
        <f t="shared" ref="Q32:Y32" si="45">COUNTIF(Q17:Q26,Q30)</f>
        <v>10</v>
      </c>
      <c r="R32" s="125">
        <f t="shared" si="45"/>
        <v>10</v>
      </c>
      <c r="S32" s="125">
        <f t="shared" si="45"/>
        <v>10</v>
      </c>
      <c r="T32" s="125">
        <f t="shared" si="45"/>
        <v>10</v>
      </c>
      <c r="U32" s="125">
        <f t="shared" si="45"/>
        <v>10</v>
      </c>
      <c r="V32" s="125">
        <f t="shared" si="45"/>
        <v>10</v>
      </c>
      <c r="W32" s="125">
        <f t="shared" si="45"/>
        <v>10</v>
      </c>
      <c r="X32" s="125">
        <f t="shared" si="45"/>
        <v>10</v>
      </c>
      <c r="Y32" s="125">
        <f t="shared" si="45"/>
        <v>10</v>
      </c>
      <c r="Z32" s="125"/>
      <c r="AA32" s="125"/>
      <c r="AB32" s="10"/>
      <c r="AC32" s="10"/>
      <c r="AD32" s="10"/>
    </row>
    <row r="33" spans="5:30" ht="14.25" customHeight="1" x14ac:dyDescent="0.35">
      <c r="AB33" s="10"/>
      <c r="AC33" s="10"/>
      <c r="AD33" s="10"/>
    </row>
    <row r="34" spans="5:30" ht="14.25" customHeight="1" x14ac:dyDescent="0.35">
      <c r="AB34" s="10"/>
      <c r="AC34" s="10"/>
      <c r="AD34" s="10"/>
    </row>
    <row r="35" spans="5:30" ht="14.25" customHeight="1" x14ac:dyDescent="0.35">
      <c r="E35" s="126" t="s">
        <v>35</v>
      </c>
      <c r="F35" s="330"/>
      <c r="AB35" s="10"/>
      <c r="AC35" s="10"/>
      <c r="AD35" s="10"/>
    </row>
    <row r="36" spans="5:30" ht="14.25" customHeight="1" x14ac:dyDescent="0.35">
      <c r="E36" s="128" t="e">
        <f>E37/F36</f>
        <v>#DIV/0!</v>
      </c>
      <c r="F36" s="137">
        <f>SUM(E17:E26)</f>
        <v>0</v>
      </c>
      <c r="AB36" s="10"/>
      <c r="AC36" s="10"/>
      <c r="AD36" s="10"/>
    </row>
    <row r="37" spans="5:30" ht="14.25" customHeight="1" x14ac:dyDescent="0.35">
      <c r="E37" s="129">
        <v>200</v>
      </c>
      <c r="F37" s="130"/>
      <c r="AB37" s="10"/>
      <c r="AC37" s="10"/>
      <c r="AD37" s="10"/>
    </row>
    <row r="38" spans="5:30" ht="14.25" customHeight="1" x14ac:dyDescent="0.35">
      <c r="AB38" s="10"/>
      <c r="AC38" s="10"/>
      <c r="AD38" s="10"/>
    </row>
    <row r="39" spans="5:30" ht="14.25" customHeight="1" x14ac:dyDescent="0.35">
      <c r="AB39" s="10"/>
      <c r="AC39" s="10"/>
      <c r="AD39" s="10"/>
    </row>
    <row r="40" spans="5:30" ht="14.25" customHeight="1" x14ac:dyDescent="0.35">
      <c r="AB40" s="10"/>
      <c r="AC40" s="10"/>
      <c r="AD40" s="10"/>
    </row>
    <row r="41" spans="5:30" ht="14.25" customHeight="1" x14ac:dyDescent="0.35">
      <c r="AB41" s="10"/>
      <c r="AC41" s="10"/>
      <c r="AD41" s="10"/>
    </row>
    <row r="42" spans="5:30" ht="14.25" customHeight="1" x14ac:dyDescent="0.35">
      <c r="AB42" s="10"/>
      <c r="AC42" s="10"/>
      <c r="AD42" s="10"/>
    </row>
    <row r="43" spans="5:30" ht="14.25" customHeight="1" x14ac:dyDescent="0.35">
      <c r="AB43" s="10"/>
      <c r="AC43" s="10"/>
      <c r="AD43" s="10"/>
    </row>
    <row r="44" spans="5:30" ht="14.25" customHeight="1" x14ac:dyDescent="0.35">
      <c r="AB44" s="10"/>
      <c r="AC44" s="10"/>
      <c r="AD44" s="10"/>
    </row>
    <row r="45" spans="5:30" ht="14.25" customHeight="1" x14ac:dyDescent="0.35">
      <c r="AB45" s="10"/>
      <c r="AC45" s="10"/>
      <c r="AD45" s="10"/>
    </row>
    <row r="46" spans="5:30" ht="14.25" customHeight="1" x14ac:dyDescent="0.35">
      <c r="AB46" s="10"/>
      <c r="AC46" s="10"/>
      <c r="AD46" s="10"/>
    </row>
    <row r="47" spans="5:30" ht="14.25" customHeight="1" x14ac:dyDescent="0.35">
      <c r="AB47" s="10"/>
      <c r="AC47" s="10"/>
      <c r="AD47" s="10"/>
    </row>
    <row r="48" spans="5:30" ht="14.25" customHeight="1" x14ac:dyDescent="0.35">
      <c r="AB48" s="10"/>
      <c r="AC48" s="10"/>
      <c r="AD48" s="10"/>
    </row>
    <row r="49" spans="28:30" ht="14.25" customHeight="1" x14ac:dyDescent="0.35">
      <c r="AB49" s="10"/>
      <c r="AC49" s="10"/>
      <c r="AD49" s="10"/>
    </row>
    <row r="50" spans="28:30" ht="14.25" customHeight="1" x14ac:dyDescent="0.35">
      <c r="AB50" s="10"/>
      <c r="AC50" s="10"/>
      <c r="AD50" s="10"/>
    </row>
    <row r="51" spans="28:30" ht="14.25" customHeight="1" x14ac:dyDescent="0.35">
      <c r="AB51" s="10"/>
      <c r="AC51" s="10"/>
      <c r="AD51" s="10"/>
    </row>
    <row r="52" spans="28:30" ht="14.25" customHeight="1" x14ac:dyDescent="0.35">
      <c r="AB52" s="10"/>
      <c r="AC52" s="10"/>
      <c r="AD52" s="10"/>
    </row>
    <row r="53" spans="28:30" ht="14.25" customHeight="1" x14ac:dyDescent="0.35">
      <c r="AB53" s="10"/>
      <c r="AC53" s="10"/>
      <c r="AD53" s="10"/>
    </row>
    <row r="54" spans="28:30" ht="14.25" customHeight="1" x14ac:dyDescent="0.35">
      <c r="AB54" s="10"/>
      <c r="AC54" s="10"/>
      <c r="AD54" s="10"/>
    </row>
    <row r="55" spans="28:30" ht="14.25" customHeight="1" x14ac:dyDescent="0.35">
      <c r="AB55" s="10"/>
      <c r="AC55" s="10"/>
      <c r="AD55" s="10"/>
    </row>
    <row r="56" spans="28:30" ht="14.25" customHeight="1" x14ac:dyDescent="0.35">
      <c r="AB56" s="10"/>
      <c r="AC56" s="10"/>
      <c r="AD56" s="10"/>
    </row>
    <row r="57" spans="28:30" ht="14.25" customHeight="1" x14ac:dyDescent="0.35">
      <c r="AB57" s="10"/>
      <c r="AC57" s="10"/>
      <c r="AD57" s="10"/>
    </row>
    <row r="58" spans="28:30" ht="14.25" customHeight="1" x14ac:dyDescent="0.35">
      <c r="AB58" s="10"/>
      <c r="AC58" s="10"/>
      <c r="AD58" s="10"/>
    </row>
    <row r="59" spans="28:30" ht="14.25" customHeight="1" x14ac:dyDescent="0.35">
      <c r="AB59" s="10"/>
      <c r="AC59" s="10"/>
      <c r="AD59" s="10"/>
    </row>
    <row r="60" spans="28:30" ht="14.25" customHeight="1" x14ac:dyDescent="0.35">
      <c r="AB60" s="10"/>
      <c r="AC60" s="10"/>
      <c r="AD60" s="10"/>
    </row>
    <row r="61" spans="28:30" ht="14.25" customHeight="1" x14ac:dyDescent="0.35">
      <c r="AB61" s="10"/>
      <c r="AC61" s="10"/>
      <c r="AD61" s="10"/>
    </row>
    <row r="62" spans="28:30" ht="14.25" customHeight="1" x14ac:dyDescent="0.35">
      <c r="AB62" s="10"/>
      <c r="AC62" s="10"/>
      <c r="AD62" s="10"/>
    </row>
    <row r="63" spans="28:30" ht="14.25" customHeight="1" x14ac:dyDescent="0.35">
      <c r="AB63" s="10"/>
      <c r="AC63" s="10"/>
      <c r="AD63" s="10"/>
    </row>
    <row r="64" spans="28:30" ht="14.25" customHeight="1" x14ac:dyDescent="0.35">
      <c r="AB64" s="10"/>
      <c r="AC64" s="10"/>
      <c r="AD64" s="10"/>
    </row>
    <row r="65" spans="28:30" ht="14.25" customHeight="1" x14ac:dyDescent="0.35">
      <c r="AB65" s="10"/>
      <c r="AC65" s="10"/>
      <c r="AD65" s="10"/>
    </row>
    <row r="66" spans="28:30" ht="14.25" customHeight="1" x14ac:dyDescent="0.35">
      <c r="AB66" s="10"/>
      <c r="AC66" s="10"/>
      <c r="AD66" s="10"/>
    </row>
    <row r="67" spans="28:30" ht="14.25" customHeight="1" x14ac:dyDescent="0.35">
      <c r="AB67" s="10"/>
      <c r="AC67" s="10"/>
      <c r="AD67" s="10"/>
    </row>
    <row r="68" spans="28:30" ht="14.25" customHeight="1" x14ac:dyDescent="0.35">
      <c r="AB68" s="10"/>
      <c r="AC68" s="10"/>
      <c r="AD68" s="10"/>
    </row>
    <row r="69" spans="28:30" ht="14.25" customHeight="1" x14ac:dyDescent="0.35">
      <c r="AB69" s="10"/>
      <c r="AC69" s="10"/>
      <c r="AD69" s="10"/>
    </row>
    <row r="70" spans="28:30" ht="14.25" customHeight="1" x14ac:dyDescent="0.35">
      <c r="AB70" s="10"/>
      <c r="AC70" s="10"/>
      <c r="AD70" s="10"/>
    </row>
    <row r="71" spans="28:30" ht="14.25" customHeight="1" x14ac:dyDescent="0.35">
      <c r="AB71" s="10"/>
      <c r="AC71" s="10"/>
      <c r="AD71" s="10"/>
    </row>
    <row r="72" spans="28:30" ht="14.25" customHeight="1" x14ac:dyDescent="0.35">
      <c r="AB72" s="10"/>
      <c r="AC72" s="10"/>
      <c r="AD72" s="10"/>
    </row>
    <row r="73" spans="28:30" ht="14.25" customHeight="1" x14ac:dyDescent="0.35">
      <c r="AB73" s="10"/>
      <c r="AC73" s="10"/>
      <c r="AD73" s="10"/>
    </row>
    <row r="74" spans="28:30" ht="14.25" customHeight="1" x14ac:dyDescent="0.35">
      <c r="AB74" s="10"/>
      <c r="AC74" s="10"/>
      <c r="AD74" s="10"/>
    </row>
    <row r="75" spans="28:30" ht="14.25" customHeight="1" x14ac:dyDescent="0.35">
      <c r="AB75" s="10"/>
      <c r="AC75" s="10"/>
      <c r="AD75" s="10"/>
    </row>
    <row r="76" spans="28:30" ht="14.25" customHeight="1" x14ac:dyDescent="0.35">
      <c r="AB76" s="10"/>
      <c r="AC76" s="10"/>
      <c r="AD76" s="10"/>
    </row>
    <row r="77" spans="28:30" ht="14.25" customHeight="1" x14ac:dyDescent="0.35">
      <c r="AB77" s="10"/>
      <c r="AC77" s="10"/>
      <c r="AD77" s="10"/>
    </row>
    <row r="78" spans="28:30" ht="14.25" customHeight="1" x14ac:dyDescent="0.35">
      <c r="AB78" s="10"/>
      <c r="AC78" s="10"/>
      <c r="AD78" s="10"/>
    </row>
    <row r="79" spans="28:30" ht="14.25" customHeight="1" x14ac:dyDescent="0.35">
      <c r="AB79" s="10"/>
      <c r="AC79" s="10"/>
      <c r="AD79" s="10"/>
    </row>
    <row r="80" spans="28:30" ht="14.25" customHeight="1" x14ac:dyDescent="0.35">
      <c r="AB80" s="10"/>
      <c r="AC80" s="10"/>
      <c r="AD80" s="10"/>
    </row>
    <row r="81" spans="28:30" ht="14.25" customHeight="1" x14ac:dyDescent="0.35">
      <c r="AB81" s="10"/>
      <c r="AC81" s="10"/>
      <c r="AD81" s="10"/>
    </row>
    <row r="82" spans="28:30" ht="14.25" customHeight="1" x14ac:dyDescent="0.35">
      <c r="AB82" s="10"/>
      <c r="AC82" s="10"/>
      <c r="AD82" s="10"/>
    </row>
    <row r="83" spans="28:30" ht="14.25" customHeight="1" x14ac:dyDescent="0.35">
      <c r="AB83" s="10"/>
      <c r="AC83" s="10"/>
      <c r="AD83" s="10"/>
    </row>
    <row r="84" spans="28:30" ht="14.25" customHeight="1" x14ac:dyDescent="0.35">
      <c r="AB84" s="10"/>
      <c r="AC84" s="10"/>
      <c r="AD84" s="10"/>
    </row>
    <row r="85" spans="28:30" ht="14.25" customHeight="1" x14ac:dyDescent="0.35">
      <c r="AB85" s="10"/>
      <c r="AC85" s="10"/>
      <c r="AD85" s="10"/>
    </row>
    <row r="86" spans="28:30" ht="14.25" customHeight="1" x14ac:dyDescent="0.35">
      <c r="AB86" s="10"/>
      <c r="AC86" s="10"/>
      <c r="AD86" s="10"/>
    </row>
    <row r="87" spans="28:30" ht="14.25" customHeight="1" x14ac:dyDescent="0.35">
      <c r="AB87" s="10"/>
      <c r="AC87" s="10"/>
      <c r="AD87" s="10"/>
    </row>
    <row r="88" spans="28:30" ht="14.25" customHeight="1" x14ac:dyDescent="0.35">
      <c r="AB88" s="10"/>
      <c r="AC88" s="10"/>
      <c r="AD88" s="10"/>
    </row>
    <row r="89" spans="28:30" ht="14.25" customHeight="1" x14ac:dyDescent="0.35">
      <c r="AB89" s="10"/>
      <c r="AC89" s="10"/>
      <c r="AD89" s="10"/>
    </row>
    <row r="90" spans="28:30" ht="14.25" customHeight="1" x14ac:dyDescent="0.35">
      <c r="AB90" s="10"/>
      <c r="AC90" s="10"/>
      <c r="AD90" s="10"/>
    </row>
    <row r="91" spans="28:30" ht="14.25" customHeight="1" x14ac:dyDescent="0.35">
      <c r="AB91" s="10"/>
      <c r="AC91" s="10"/>
      <c r="AD91" s="10"/>
    </row>
    <row r="92" spans="28:30" ht="14.25" customHeight="1" x14ac:dyDescent="0.35">
      <c r="AB92" s="10"/>
      <c r="AC92" s="10"/>
      <c r="AD92" s="10"/>
    </row>
    <row r="93" spans="28:30" ht="14.25" customHeight="1" x14ac:dyDescent="0.35">
      <c r="AB93" s="10"/>
      <c r="AC93" s="10"/>
      <c r="AD93" s="10"/>
    </row>
    <row r="94" spans="28:30" ht="14.25" customHeight="1" x14ac:dyDescent="0.35">
      <c r="AB94" s="10"/>
      <c r="AC94" s="10"/>
      <c r="AD94" s="10"/>
    </row>
    <row r="95" spans="28:30" ht="14.25" customHeight="1" x14ac:dyDescent="0.35">
      <c r="AB95" s="10"/>
      <c r="AC95" s="10"/>
      <c r="AD95" s="10"/>
    </row>
    <row r="96" spans="28:30" ht="14.25" customHeight="1" x14ac:dyDescent="0.35">
      <c r="AB96" s="10"/>
      <c r="AC96" s="10"/>
      <c r="AD96" s="10"/>
    </row>
    <row r="97" spans="28:30" ht="14.25" customHeight="1" x14ac:dyDescent="0.35">
      <c r="AB97" s="10"/>
      <c r="AC97" s="10"/>
      <c r="AD97" s="10"/>
    </row>
    <row r="98" spans="28:30" ht="14.25" customHeight="1" x14ac:dyDescent="0.35">
      <c r="AB98" s="10"/>
      <c r="AC98" s="10"/>
      <c r="AD98" s="10"/>
    </row>
    <row r="99" spans="28:30" ht="14.25" customHeight="1" x14ac:dyDescent="0.35">
      <c r="AB99" s="10"/>
      <c r="AC99" s="10"/>
      <c r="AD99" s="10"/>
    </row>
    <row r="100" spans="28:30" ht="14.25" customHeight="1" x14ac:dyDescent="0.35">
      <c r="AB100" s="10"/>
      <c r="AC100" s="10"/>
      <c r="AD100" s="10"/>
    </row>
    <row r="101" spans="28:30" ht="14.25" customHeight="1" x14ac:dyDescent="0.35">
      <c r="AB101" s="10"/>
      <c r="AC101" s="10"/>
      <c r="AD101" s="10"/>
    </row>
    <row r="102" spans="28:30" ht="14.25" customHeight="1" x14ac:dyDescent="0.35">
      <c r="AB102" s="10"/>
      <c r="AC102" s="10"/>
      <c r="AD102" s="10"/>
    </row>
    <row r="103" spans="28:30" ht="14.25" customHeight="1" x14ac:dyDescent="0.35">
      <c r="AB103" s="10"/>
      <c r="AC103" s="10"/>
      <c r="AD103" s="10"/>
    </row>
    <row r="104" spans="28:30" ht="14.25" customHeight="1" x14ac:dyDescent="0.35">
      <c r="AB104" s="10"/>
      <c r="AC104" s="10"/>
      <c r="AD104" s="10"/>
    </row>
    <row r="105" spans="28:30" ht="14.25" customHeight="1" x14ac:dyDescent="0.35">
      <c r="AB105" s="10"/>
      <c r="AC105" s="10"/>
      <c r="AD105" s="10"/>
    </row>
    <row r="106" spans="28:30" ht="14.25" customHeight="1" x14ac:dyDescent="0.35">
      <c r="AB106" s="10"/>
      <c r="AC106" s="10"/>
      <c r="AD106" s="10"/>
    </row>
    <row r="107" spans="28:30" ht="14.25" customHeight="1" x14ac:dyDescent="0.35">
      <c r="AB107" s="10"/>
      <c r="AC107" s="10"/>
      <c r="AD107" s="10"/>
    </row>
    <row r="108" spans="28:30" ht="14.25" customHeight="1" x14ac:dyDescent="0.35">
      <c r="AB108" s="10"/>
      <c r="AC108" s="10"/>
      <c r="AD108" s="10"/>
    </row>
    <row r="109" spans="28:30" ht="14.25" customHeight="1" x14ac:dyDescent="0.35">
      <c r="AB109" s="10"/>
      <c r="AC109" s="10"/>
      <c r="AD109" s="10"/>
    </row>
    <row r="110" spans="28:30" ht="14.25" customHeight="1" x14ac:dyDescent="0.35">
      <c r="AB110" s="10"/>
      <c r="AC110" s="10"/>
      <c r="AD110" s="10"/>
    </row>
    <row r="111" spans="28:30" ht="14.25" customHeight="1" x14ac:dyDescent="0.35">
      <c r="AB111" s="10"/>
      <c r="AC111" s="10"/>
      <c r="AD111" s="10"/>
    </row>
    <row r="112" spans="28:30" ht="14.25" customHeight="1" x14ac:dyDescent="0.35">
      <c r="AB112" s="10"/>
      <c r="AC112" s="10"/>
      <c r="AD112" s="10"/>
    </row>
    <row r="113" spans="28:30" ht="14.25" customHeight="1" x14ac:dyDescent="0.35">
      <c r="AB113" s="10"/>
      <c r="AC113" s="10"/>
      <c r="AD113" s="10"/>
    </row>
    <row r="114" spans="28:30" ht="14.25" customHeight="1" x14ac:dyDescent="0.35">
      <c r="AB114" s="10"/>
      <c r="AC114" s="10"/>
      <c r="AD114" s="10"/>
    </row>
    <row r="115" spans="28:30" ht="14.25" customHeight="1" x14ac:dyDescent="0.35">
      <c r="AB115" s="10"/>
      <c r="AC115" s="10"/>
      <c r="AD115" s="10"/>
    </row>
    <row r="116" spans="28:30" ht="14.25" customHeight="1" x14ac:dyDescent="0.35">
      <c r="AB116" s="10"/>
      <c r="AC116" s="10"/>
      <c r="AD116" s="10"/>
    </row>
    <row r="117" spans="28:30" ht="14.25" customHeight="1" x14ac:dyDescent="0.35">
      <c r="AB117" s="10"/>
      <c r="AC117" s="10"/>
      <c r="AD117" s="10"/>
    </row>
    <row r="118" spans="28:30" ht="14.25" customHeight="1" x14ac:dyDescent="0.35">
      <c r="AB118" s="10"/>
      <c r="AC118" s="10"/>
      <c r="AD118" s="10"/>
    </row>
    <row r="119" spans="28:30" ht="14.25" customHeight="1" x14ac:dyDescent="0.35">
      <c r="AB119" s="10"/>
      <c r="AC119" s="10"/>
      <c r="AD119" s="10"/>
    </row>
    <row r="120" spans="28:30" ht="14.25" customHeight="1" x14ac:dyDescent="0.35">
      <c r="AB120" s="10"/>
      <c r="AC120" s="10"/>
      <c r="AD120" s="10"/>
    </row>
    <row r="121" spans="28:30" ht="14.25" customHeight="1" x14ac:dyDescent="0.35">
      <c r="AB121" s="10"/>
      <c r="AC121" s="10"/>
      <c r="AD121" s="10"/>
    </row>
    <row r="122" spans="28:30" ht="14.25" customHeight="1" x14ac:dyDescent="0.35">
      <c r="AB122" s="10"/>
      <c r="AC122" s="10"/>
      <c r="AD122" s="10"/>
    </row>
    <row r="123" spans="28:30" ht="14.25" customHeight="1" x14ac:dyDescent="0.35">
      <c r="AB123" s="10"/>
      <c r="AC123" s="10"/>
      <c r="AD123" s="10"/>
    </row>
    <row r="124" spans="28:30" ht="14.25" customHeight="1" x14ac:dyDescent="0.35">
      <c r="AB124" s="10"/>
      <c r="AC124" s="10"/>
      <c r="AD124" s="10"/>
    </row>
    <row r="125" spans="28:30" ht="14.25" customHeight="1" x14ac:dyDescent="0.35">
      <c r="AB125" s="10"/>
      <c r="AC125" s="10"/>
      <c r="AD125" s="10"/>
    </row>
    <row r="126" spans="28:30" ht="14.25" customHeight="1" x14ac:dyDescent="0.35">
      <c r="AB126" s="10"/>
      <c r="AC126" s="10"/>
      <c r="AD126" s="10"/>
    </row>
    <row r="127" spans="28:30" ht="14.25" customHeight="1" x14ac:dyDescent="0.35">
      <c r="AB127" s="10"/>
      <c r="AC127" s="10"/>
      <c r="AD127" s="10"/>
    </row>
    <row r="128" spans="28:30" ht="14.25" customHeight="1" x14ac:dyDescent="0.35">
      <c r="AB128" s="10"/>
      <c r="AC128" s="10"/>
      <c r="AD128" s="10"/>
    </row>
    <row r="129" spans="28:30" ht="14.25" customHeight="1" x14ac:dyDescent="0.35">
      <c r="AB129" s="10"/>
      <c r="AC129" s="10"/>
      <c r="AD129" s="10"/>
    </row>
    <row r="130" spans="28:30" ht="14.25" customHeight="1" x14ac:dyDescent="0.35">
      <c r="AB130" s="10"/>
      <c r="AC130" s="10"/>
      <c r="AD130" s="10"/>
    </row>
    <row r="131" spans="28:30" ht="14.25" customHeight="1" x14ac:dyDescent="0.35">
      <c r="AB131" s="10"/>
      <c r="AC131" s="10"/>
      <c r="AD131" s="10"/>
    </row>
    <row r="132" spans="28:30" ht="14.25" customHeight="1" x14ac:dyDescent="0.35">
      <c r="AB132" s="10"/>
      <c r="AC132" s="10"/>
      <c r="AD132" s="10"/>
    </row>
    <row r="133" spans="28:30" ht="14.25" customHeight="1" x14ac:dyDescent="0.35">
      <c r="AB133" s="10"/>
      <c r="AC133" s="10"/>
      <c r="AD133" s="10"/>
    </row>
    <row r="134" spans="28:30" ht="14.25" customHeight="1" x14ac:dyDescent="0.35">
      <c r="AB134" s="10"/>
      <c r="AC134" s="10"/>
      <c r="AD134" s="10"/>
    </row>
    <row r="135" spans="28:30" ht="14.25" customHeight="1" x14ac:dyDescent="0.35">
      <c r="AB135" s="10"/>
      <c r="AC135" s="10"/>
      <c r="AD135" s="10"/>
    </row>
    <row r="136" spans="28:30" ht="14.25" customHeight="1" x14ac:dyDescent="0.35">
      <c r="AB136" s="10"/>
      <c r="AC136" s="10"/>
      <c r="AD136" s="10"/>
    </row>
    <row r="137" spans="28:30" ht="14.25" customHeight="1" x14ac:dyDescent="0.35">
      <c r="AB137" s="10"/>
      <c r="AC137" s="10"/>
      <c r="AD137" s="10"/>
    </row>
    <row r="138" spans="28:30" ht="14.25" customHeight="1" x14ac:dyDescent="0.35">
      <c r="AB138" s="10"/>
      <c r="AC138" s="10"/>
      <c r="AD138" s="10"/>
    </row>
    <row r="139" spans="28:30" ht="14.25" customHeight="1" x14ac:dyDescent="0.35">
      <c r="AB139" s="10"/>
      <c r="AC139" s="10"/>
      <c r="AD139" s="10"/>
    </row>
    <row r="140" spans="28:30" ht="14.25" customHeight="1" x14ac:dyDescent="0.35">
      <c r="AB140" s="10"/>
      <c r="AC140" s="10"/>
      <c r="AD140" s="10"/>
    </row>
    <row r="141" spans="28:30" ht="14.25" customHeight="1" x14ac:dyDescent="0.35">
      <c r="AB141" s="10"/>
      <c r="AC141" s="10"/>
      <c r="AD141" s="10"/>
    </row>
    <row r="142" spans="28:30" ht="14.25" customHeight="1" x14ac:dyDescent="0.35">
      <c r="AB142" s="10"/>
      <c r="AC142" s="10"/>
      <c r="AD142" s="10"/>
    </row>
    <row r="143" spans="28:30" ht="14.25" customHeight="1" x14ac:dyDescent="0.35">
      <c r="AB143" s="10"/>
      <c r="AC143" s="10"/>
      <c r="AD143" s="10"/>
    </row>
    <row r="144" spans="28:30" ht="14.25" customHeight="1" x14ac:dyDescent="0.35">
      <c r="AB144" s="10"/>
      <c r="AC144" s="10"/>
      <c r="AD144" s="10"/>
    </row>
    <row r="145" spans="28:30" ht="14.25" customHeight="1" x14ac:dyDescent="0.35">
      <c r="AB145" s="10"/>
      <c r="AC145" s="10"/>
      <c r="AD145" s="10"/>
    </row>
    <row r="146" spans="28:30" ht="14.25" customHeight="1" x14ac:dyDescent="0.35">
      <c r="AB146" s="10"/>
      <c r="AC146" s="10"/>
      <c r="AD146" s="10"/>
    </row>
    <row r="147" spans="28:30" ht="14.25" customHeight="1" x14ac:dyDescent="0.35">
      <c r="AB147" s="10"/>
      <c r="AC147" s="10"/>
      <c r="AD147" s="10"/>
    </row>
    <row r="148" spans="28:30" ht="14.25" customHeight="1" x14ac:dyDescent="0.35">
      <c r="AB148" s="10"/>
      <c r="AC148" s="10"/>
      <c r="AD148" s="10"/>
    </row>
    <row r="149" spans="28:30" ht="14.25" customHeight="1" x14ac:dyDescent="0.35">
      <c r="AB149" s="10"/>
      <c r="AC149" s="10"/>
      <c r="AD149" s="10"/>
    </row>
    <row r="150" spans="28:30" ht="14.25" customHeight="1" x14ac:dyDescent="0.35">
      <c r="AB150" s="10"/>
      <c r="AC150" s="10"/>
      <c r="AD150" s="10"/>
    </row>
    <row r="151" spans="28:30" ht="14.25" customHeight="1" x14ac:dyDescent="0.35">
      <c r="AB151" s="10"/>
      <c r="AC151" s="10"/>
      <c r="AD151" s="10"/>
    </row>
    <row r="152" spans="28:30" ht="14.25" customHeight="1" x14ac:dyDescent="0.35">
      <c r="AB152" s="10"/>
      <c r="AC152" s="10"/>
      <c r="AD152" s="10"/>
    </row>
    <row r="153" spans="28:30" ht="14.25" customHeight="1" x14ac:dyDescent="0.35">
      <c r="AB153" s="10"/>
      <c r="AC153" s="10"/>
      <c r="AD153" s="10"/>
    </row>
    <row r="154" spans="28:30" ht="14.25" customHeight="1" x14ac:dyDescent="0.35">
      <c r="AB154" s="10"/>
      <c r="AC154" s="10"/>
      <c r="AD154" s="10"/>
    </row>
    <row r="155" spans="28:30" ht="14.25" customHeight="1" x14ac:dyDescent="0.35">
      <c r="AB155" s="10"/>
      <c r="AC155" s="10"/>
      <c r="AD155" s="10"/>
    </row>
    <row r="156" spans="28:30" ht="14.25" customHeight="1" x14ac:dyDescent="0.35">
      <c r="AB156" s="10"/>
      <c r="AC156" s="10"/>
      <c r="AD156" s="10"/>
    </row>
    <row r="157" spans="28:30" ht="14.25" customHeight="1" x14ac:dyDescent="0.35">
      <c r="AB157" s="10"/>
      <c r="AC157" s="10"/>
      <c r="AD157" s="10"/>
    </row>
    <row r="158" spans="28:30" ht="14.25" customHeight="1" x14ac:dyDescent="0.35">
      <c r="AB158" s="10"/>
      <c r="AC158" s="10"/>
      <c r="AD158" s="10"/>
    </row>
    <row r="159" spans="28:30" ht="14.25" customHeight="1" x14ac:dyDescent="0.35">
      <c r="AB159" s="10"/>
      <c r="AC159" s="10"/>
      <c r="AD159" s="10"/>
    </row>
    <row r="160" spans="28:30" ht="14.25" customHeight="1" x14ac:dyDescent="0.35">
      <c r="AB160" s="10"/>
      <c r="AC160" s="10"/>
      <c r="AD160" s="10"/>
    </row>
    <row r="161" spans="28:30" ht="14.25" customHeight="1" x14ac:dyDescent="0.35">
      <c r="AB161" s="10"/>
      <c r="AC161" s="10"/>
      <c r="AD161" s="10"/>
    </row>
    <row r="162" spans="28:30" ht="14.25" customHeight="1" x14ac:dyDescent="0.35">
      <c r="AB162" s="10"/>
      <c r="AC162" s="10"/>
      <c r="AD162" s="10"/>
    </row>
    <row r="163" spans="28:30" ht="14.25" customHeight="1" x14ac:dyDescent="0.35">
      <c r="AB163" s="10"/>
      <c r="AC163" s="10"/>
      <c r="AD163" s="10"/>
    </row>
    <row r="164" spans="28:30" ht="14.25" customHeight="1" x14ac:dyDescent="0.35">
      <c r="AB164" s="10"/>
      <c r="AC164" s="10"/>
      <c r="AD164" s="10"/>
    </row>
    <row r="165" spans="28:30" ht="14.25" customHeight="1" x14ac:dyDescent="0.35">
      <c r="AB165" s="10"/>
      <c r="AC165" s="10"/>
      <c r="AD165" s="10"/>
    </row>
    <row r="166" spans="28:30" ht="14.25" customHeight="1" x14ac:dyDescent="0.35">
      <c r="AB166" s="10"/>
      <c r="AC166" s="10"/>
      <c r="AD166" s="10"/>
    </row>
    <row r="167" spans="28:30" ht="14.25" customHeight="1" x14ac:dyDescent="0.35">
      <c r="AB167" s="10"/>
      <c r="AC167" s="10"/>
      <c r="AD167" s="10"/>
    </row>
    <row r="168" spans="28:30" ht="14.25" customHeight="1" x14ac:dyDescent="0.35">
      <c r="AB168" s="10"/>
      <c r="AC168" s="10"/>
      <c r="AD168" s="10"/>
    </row>
    <row r="169" spans="28:30" ht="14.25" customHeight="1" x14ac:dyDescent="0.35">
      <c r="AB169" s="10"/>
      <c r="AC169" s="10"/>
      <c r="AD169" s="10"/>
    </row>
    <row r="170" spans="28:30" ht="14.25" customHeight="1" x14ac:dyDescent="0.35">
      <c r="AB170" s="10"/>
      <c r="AC170" s="10"/>
      <c r="AD170" s="10"/>
    </row>
    <row r="171" spans="28:30" ht="14.25" customHeight="1" x14ac:dyDescent="0.35">
      <c r="AB171" s="10"/>
      <c r="AC171" s="10"/>
      <c r="AD171" s="10"/>
    </row>
    <row r="172" spans="28:30" ht="14.25" customHeight="1" x14ac:dyDescent="0.35">
      <c r="AB172" s="10"/>
      <c r="AC172" s="10"/>
      <c r="AD172" s="10"/>
    </row>
    <row r="173" spans="28:30" ht="14.25" customHeight="1" x14ac:dyDescent="0.35">
      <c r="AB173" s="10"/>
      <c r="AC173" s="10"/>
      <c r="AD173" s="10"/>
    </row>
    <row r="174" spans="28:30" ht="14.25" customHeight="1" x14ac:dyDescent="0.35">
      <c r="AB174" s="10"/>
      <c r="AC174" s="10"/>
      <c r="AD174" s="10"/>
    </row>
    <row r="175" spans="28:30" ht="14.25" customHeight="1" x14ac:dyDescent="0.35">
      <c r="AB175" s="10"/>
      <c r="AC175" s="10"/>
      <c r="AD175" s="10"/>
    </row>
    <row r="176" spans="28:30" ht="14.25" customHeight="1" x14ac:dyDescent="0.35">
      <c r="AB176" s="10"/>
      <c r="AC176" s="10"/>
      <c r="AD176" s="10"/>
    </row>
    <row r="177" spans="28:30" ht="14.25" customHeight="1" x14ac:dyDescent="0.35">
      <c r="AB177" s="10"/>
      <c r="AC177" s="10"/>
      <c r="AD177" s="10"/>
    </row>
    <row r="178" spans="28:30" ht="14.25" customHeight="1" x14ac:dyDescent="0.35">
      <c r="AB178" s="10"/>
      <c r="AC178" s="10"/>
      <c r="AD178" s="10"/>
    </row>
    <row r="179" spans="28:30" ht="14.25" customHeight="1" x14ac:dyDescent="0.35">
      <c r="AB179" s="10"/>
      <c r="AC179" s="10"/>
      <c r="AD179" s="10"/>
    </row>
    <row r="180" spans="28:30" ht="14.25" customHeight="1" x14ac:dyDescent="0.35">
      <c r="AB180" s="10"/>
      <c r="AC180" s="10"/>
      <c r="AD180" s="10"/>
    </row>
    <row r="181" spans="28:30" ht="14.25" customHeight="1" x14ac:dyDescent="0.35">
      <c r="AB181" s="10"/>
      <c r="AC181" s="10"/>
      <c r="AD181" s="10"/>
    </row>
    <row r="182" spans="28:30" ht="14.25" customHeight="1" x14ac:dyDescent="0.35">
      <c r="AB182" s="10"/>
      <c r="AC182" s="10"/>
      <c r="AD182" s="10"/>
    </row>
    <row r="183" spans="28:30" ht="14.25" customHeight="1" x14ac:dyDescent="0.35">
      <c r="AB183" s="10"/>
      <c r="AC183" s="10"/>
      <c r="AD183" s="10"/>
    </row>
    <row r="184" spans="28:30" ht="14.25" customHeight="1" x14ac:dyDescent="0.35">
      <c r="AB184" s="10"/>
      <c r="AC184" s="10"/>
      <c r="AD184" s="10"/>
    </row>
    <row r="185" spans="28:30" ht="14.25" customHeight="1" x14ac:dyDescent="0.35">
      <c r="AB185" s="10"/>
      <c r="AC185" s="10"/>
      <c r="AD185" s="10"/>
    </row>
    <row r="186" spans="28:30" ht="14.25" customHeight="1" x14ac:dyDescent="0.35">
      <c r="AB186" s="10"/>
      <c r="AC186" s="10"/>
      <c r="AD186" s="10"/>
    </row>
    <row r="187" spans="28:30" ht="14.25" customHeight="1" x14ac:dyDescent="0.35">
      <c r="AB187" s="10"/>
      <c r="AC187" s="10"/>
      <c r="AD187" s="10"/>
    </row>
    <row r="188" spans="28:30" ht="14.25" customHeight="1" x14ac:dyDescent="0.35">
      <c r="AB188" s="10"/>
      <c r="AC188" s="10"/>
      <c r="AD188" s="10"/>
    </row>
    <row r="189" spans="28:30" ht="14.25" customHeight="1" x14ac:dyDescent="0.35">
      <c r="AB189" s="10"/>
      <c r="AC189" s="10"/>
      <c r="AD189" s="10"/>
    </row>
    <row r="190" spans="28:30" ht="14.25" customHeight="1" x14ac:dyDescent="0.35">
      <c r="AB190" s="10"/>
      <c r="AC190" s="10"/>
      <c r="AD190" s="10"/>
    </row>
    <row r="191" spans="28:30" ht="14.25" customHeight="1" x14ac:dyDescent="0.35">
      <c r="AB191" s="10"/>
      <c r="AC191" s="10"/>
      <c r="AD191" s="10"/>
    </row>
    <row r="192" spans="28:30" ht="14.25" customHeight="1" x14ac:dyDescent="0.35">
      <c r="AB192" s="10"/>
      <c r="AC192" s="10"/>
      <c r="AD192" s="10"/>
    </row>
    <row r="193" spans="28:30" ht="14.25" customHeight="1" x14ac:dyDescent="0.35">
      <c r="AB193" s="10"/>
      <c r="AC193" s="10"/>
      <c r="AD193" s="10"/>
    </row>
    <row r="194" spans="28:30" ht="14.25" customHeight="1" x14ac:dyDescent="0.35">
      <c r="AB194" s="10"/>
      <c r="AC194" s="10"/>
      <c r="AD194" s="10"/>
    </row>
    <row r="195" spans="28:30" ht="14.25" customHeight="1" x14ac:dyDescent="0.35">
      <c r="AB195" s="10"/>
      <c r="AC195" s="10"/>
      <c r="AD195" s="10"/>
    </row>
    <row r="196" spans="28:30" ht="14.25" customHeight="1" x14ac:dyDescent="0.35">
      <c r="AB196" s="10"/>
      <c r="AC196" s="10"/>
      <c r="AD196" s="10"/>
    </row>
    <row r="197" spans="28:30" ht="14.25" customHeight="1" x14ac:dyDescent="0.35">
      <c r="AB197" s="10"/>
      <c r="AC197" s="10"/>
      <c r="AD197" s="10"/>
    </row>
    <row r="198" spans="28:30" ht="14.25" customHeight="1" x14ac:dyDescent="0.35">
      <c r="AB198" s="10"/>
      <c r="AC198" s="10"/>
      <c r="AD198" s="10"/>
    </row>
    <row r="199" spans="28:30" ht="14.25" customHeight="1" x14ac:dyDescent="0.35">
      <c r="AB199" s="10"/>
      <c r="AC199" s="10"/>
      <c r="AD199" s="10"/>
    </row>
    <row r="200" spans="28:30" ht="14.25" customHeight="1" x14ac:dyDescent="0.35">
      <c r="AB200" s="10"/>
      <c r="AC200" s="10"/>
      <c r="AD200" s="10"/>
    </row>
    <row r="201" spans="28:30" ht="14.25" customHeight="1" x14ac:dyDescent="0.35">
      <c r="AB201" s="10"/>
      <c r="AC201" s="10"/>
      <c r="AD201" s="10"/>
    </row>
    <row r="202" spans="28:30" ht="14.25" customHeight="1" x14ac:dyDescent="0.35">
      <c r="AB202" s="10"/>
      <c r="AC202" s="10"/>
      <c r="AD202" s="10"/>
    </row>
    <row r="203" spans="28:30" ht="14.25" customHeight="1" x14ac:dyDescent="0.35">
      <c r="AB203" s="10"/>
      <c r="AC203" s="10"/>
      <c r="AD203" s="10"/>
    </row>
    <row r="204" spans="28:30" ht="14.25" customHeight="1" x14ac:dyDescent="0.35">
      <c r="AB204" s="10"/>
      <c r="AC204" s="10"/>
      <c r="AD204" s="10"/>
    </row>
    <row r="205" spans="28:30" ht="14.25" customHeight="1" x14ac:dyDescent="0.35">
      <c r="AB205" s="10"/>
      <c r="AC205" s="10"/>
      <c r="AD205" s="10"/>
    </row>
    <row r="206" spans="28:30" ht="14.25" customHeight="1" x14ac:dyDescent="0.35">
      <c r="AB206" s="10"/>
      <c r="AC206" s="10"/>
      <c r="AD206" s="10"/>
    </row>
    <row r="207" spans="28:30" ht="14.25" customHeight="1" x14ac:dyDescent="0.35">
      <c r="AB207" s="10"/>
      <c r="AC207" s="10"/>
      <c r="AD207" s="10"/>
    </row>
    <row r="208" spans="28:30" ht="14.25" customHeight="1" x14ac:dyDescent="0.35">
      <c r="AB208" s="10"/>
      <c r="AC208" s="10"/>
      <c r="AD208" s="10"/>
    </row>
    <row r="209" spans="28:30" ht="14.25" customHeight="1" x14ac:dyDescent="0.35">
      <c r="AB209" s="10"/>
      <c r="AC209" s="10"/>
      <c r="AD209" s="10"/>
    </row>
    <row r="210" spans="28:30" ht="14.25" customHeight="1" x14ac:dyDescent="0.35">
      <c r="AB210" s="10"/>
      <c r="AC210" s="10"/>
      <c r="AD210" s="10"/>
    </row>
    <row r="211" spans="28:30" ht="14.25" customHeight="1" x14ac:dyDescent="0.35">
      <c r="AB211" s="10"/>
      <c r="AC211" s="10"/>
      <c r="AD211" s="10"/>
    </row>
    <row r="212" spans="28:30" ht="14.25" customHeight="1" x14ac:dyDescent="0.35">
      <c r="AB212" s="10"/>
      <c r="AC212" s="10"/>
      <c r="AD212" s="10"/>
    </row>
    <row r="213" spans="28:30" ht="14.25" customHeight="1" x14ac:dyDescent="0.35">
      <c r="AB213" s="10"/>
      <c r="AC213" s="10"/>
      <c r="AD213" s="10"/>
    </row>
    <row r="214" spans="28:30" ht="14.25" customHeight="1" x14ac:dyDescent="0.35">
      <c r="AB214" s="10"/>
      <c r="AC214" s="10"/>
      <c r="AD214" s="10"/>
    </row>
    <row r="215" spans="28:30" ht="14.25" customHeight="1" x14ac:dyDescent="0.35">
      <c r="AB215" s="10"/>
      <c r="AC215" s="10"/>
      <c r="AD215" s="10"/>
    </row>
    <row r="216" spans="28:30" ht="14.25" customHeight="1" x14ac:dyDescent="0.35">
      <c r="AB216" s="10"/>
      <c r="AC216" s="10"/>
      <c r="AD216" s="10"/>
    </row>
    <row r="217" spans="28:30" ht="14.25" customHeight="1" x14ac:dyDescent="0.35">
      <c r="AB217" s="10"/>
      <c r="AC217" s="10"/>
      <c r="AD217" s="10"/>
    </row>
    <row r="218" spans="28:30" ht="14.25" customHeight="1" x14ac:dyDescent="0.35">
      <c r="AB218" s="10"/>
      <c r="AC218" s="10"/>
      <c r="AD218" s="10"/>
    </row>
    <row r="219" spans="28:30" ht="14.25" customHeight="1" x14ac:dyDescent="0.35">
      <c r="AB219" s="10"/>
      <c r="AC219" s="10"/>
      <c r="AD219" s="10"/>
    </row>
    <row r="220" spans="28:30" ht="14.25" customHeight="1" x14ac:dyDescent="0.35">
      <c r="AB220" s="10"/>
      <c r="AC220" s="10"/>
      <c r="AD220" s="10"/>
    </row>
    <row r="221" spans="28:30" ht="14.25" customHeight="1" x14ac:dyDescent="0.35">
      <c r="AB221" s="10"/>
      <c r="AC221" s="10"/>
      <c r="AD221" s="10"/>
    </row>
    <row r="222" spans="28:30" ht="14.25" customHeight="1" x14ac:dyDescent="0.35">
      <c r="AB222" s="10"/>
      <c r="AC222" s="10"/>
      <c r="AD222" s="10"/>
    </row>
    <row r="223" spans="28:30" ht="14.25" customHeight="1" x14ac:dyDescent="0.35">
      <c r="AB223" s="10"/>
      <c r="AC223" s="10"/>
      <c r="AD223" s="10"/>
    </row>
    <row r="224" spans="28:30" ht="14.25" customHeight="1" x14ac:dyDescent="0.35">
      <c r="AB224" s="10"/>
      <c r="AC224" s="10"/>
      <c r="AD224" s="10"/>
    </row>
    <row r="225" spans="28:30" ht="14.25" customHeight="1" x14ac:dyDescent="0.35">
      <c r="AB225" s="10"/>
      <c r="AC225" s="10"/>
      <c r="AD225" s="10"/>
    </row>
    <row r="226" spans="28:30" ht="14.25" customHeight="1" x14ac:dyDescent="0.35">
      <c r="AB226" s="10"/>
      <c r="AC226" s="10"/>
      <c r="AD226" s="10"/>
    </row>
    <row r="227" spans="28:30" ht="14.25" customHeight="1" x14ac:dyDescent="0.35">
      <c r="AB227" s="10"/>
      <c r="AC227" s="10"/>
      <c r="AD227" s="10"/>
    </row>
    <row r="228" spans="28:30" ht="14.25" customHeight="1" x14ac:dyDescent="0.35">
      <c r="AB228" s="10"/>
      <c r="AC228" s="10"/>
      <c r="AD228" s="10"/>
    </row>
    <row r="229" spans="28:30" ht="14.25" customHeight="1" x14ac:dyDescent="0.35">
      <c r="AB229" s="10"/>
      <c r="AC229" s="10"/>
      <c r="AD229" s="10"/>
    </row>
    <row r="230" spans="28:30" ht="14.25" customHeight="1" x14ac:dyDescent="0.35">
      <c r="AB230" s="10"/>
      <c r="AC230" s="10"/>
      <c r="AD230" s="10"/>
    </row>
    <row r="231" spans="28:30" ht="14.25" customHeight="1" x14ac:dyDescent="0.35">
      <c r="AB231" s="10"/>
      <c r="AC231" s="10"/>
      <c r="AD231" s="10"/>
    </row>
    <row r="232" spans="28:30" ht="14.25" customHeight="1" x14ac:dyDescent="0.35">
      <c r="AB232" s="10"/>
      <c r="AC232" s="10"/>
      <c r="AD232" s="10"/>
    </row>
    <row r="233" spans="28:30" ht="14.25" customHeight="1" x14ac:dyDescent="0.35">
      <c r="AB233" s="10"/>
      <c r="AC233" s="10"/>
      <c r="AD233" s="10"/>
    </row>
    <row r="234" spans="28:30" ht="14.25" customHeight="1" x14ac:dyDescent="0.35">
      <c r="AB234" s="10"/>
      <c r="AC234" s="10"/>
      <c r="AD234" s="10"/>
    </row>
    <row r="235" spans="28:30" ht="14.25" customHeight="1" x14ac:dyDescent="0.35">
      <c r="AB235" s="10"/>
      <c r="AC235" s="10"/>
      <c r="AD235" s="10"/>
    </row>
    <row r="236" spans="28:30" ht="14.25" customHeight="1" x14ac:dyDescent="0.35">
      <c r="AB236" s="10"/>
      <c r="AC236" s="10"/>
      <c r="AD236" s="10"/>
    </row>
    <row r="237" spans="28:30" ht="14.25" customHeight="1" x14ac:dyDescent="0.35">
      <c r="AB237" s="10"/>
      <c r="AC237" s="10"/>
      <c r="AD237" s="10"/>
    </row>
    <row r="238" spans="28:30" ht="15.75" customHeight="1" x14ac:dyDescent="0.35"/>
    <row r="239" spans="28:30" ht="15.75" customHeight="1" x14ac:dyDescent="0.35"/>
    <row r="240" spans="28:3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autoFilter ref="A3:AA13" xr:uid="{2B87CD28-9351-D643-BD5F-F2FBB98746C6}">
    <sortState xmlns:xlrd2="http://schemas.microsoft.com/office/spreadsheetml/2017/richdata2" ref="A3:AA13">
      <sortCondition ref="D3:D13"/>
      <sortCondition ref="B3:B13"/>
    </sortState>
  </autoFilter>
  <mergeCells count="3">
    <mergeCell ref="A2:C2"/>
    <mergeCell ref="A15:C15"/>
    <mergeCell ref="A1:C1"/>
  </mergeCells>
  <conditionalFormatting sqref="G17:G26">
    <cfRule type="expression" dxfId="39" priority="2">
      <formula>G17=MIN($G$17:$G$26)</formula>
    </cfRule>
  </conditionalFormatting>
  <conditionalFormatting sqref="G32:Y32">
    <cfRule type="cellIs" dxfId="38" priority="1" operator="equal">
      <formula>1</formula>
    </cfRule>
  </conditionalFormatting>
  <conditionalFormatting sqref="H17:H26">
    <cfRule type="expression" dxfId="37" priority="3">
      <formula>H17=MIN($H$17:$H$26)</formula>
    </cfRule>
  </conditionalFormatting>
  <conditionalFormatting sqref="I17:I26">
    <cfRule type="expression" dxfId="36" priority="4">
      <formula>I17=MIN($I$17:$I$26)</formula>
    </cfRule>
  </conditionalFormatting>
  <conditionalFormatting sqref="J17:J26">
    <cfRule type="expression" dxfId="35" priority="6">
      <formula>J17=MIN($J$17:$J$26)</formula>
    </cfRule>
  </conditionalFormatting>
  <conditionalFormatting sqref="K17:K26">
    <cfRule type="expression" dxfId="34" priority="7">
      <formula>K17=MIN($K$17:$K$26)</formula>
    </cfRule>
  </conditionalFormatting>
  <conditionalFormatting sqref="L17:L26">
    <cfRule type="expression" dxfId="33" priority="5">
      <formula>L17=MIN($L$17:$L$26)</formula>
    </cfRule>
  </conditionalFormatting>
  <conditionalFormatting sqref="M17:M26">
    <cfRule type="expression" dxfId="32" priority="8">
      <formula>M17=MIN($M$17:$M$26)</formula>
    </cfRule>
  </conditionalFormatting>
  <conditionalFormatting sqref="N17:N26">
    <cfRule type="expression" dxfId="31" priority="9">
      <formula>N17=MIN($N$17:$N$26)</formula>
    </cfRule>
  </conditionalFormatting>
  <conditionalFormatting sqref="O17:O26">
    <cfRule type="expression" dxfId="30" priority="10">
      <formula>O17=MIN($O$17:$O$26)</formula>
    </cfRule>
  </conditionalFormatting>
  <conditionalFormatting sqref="Q17:Q26">
    <cfRule type="expression" dxfId="29" priority="11">
      <formula>Q17=MIN($Q$17:$Q$26)</formula>
    </cfRule>
  </conditionalFormatting>
  <conditionalFormatting sqref="R17:R26">
    <cfRule type="expression" dxfId="28" priority="12">
      <formula>R17=MIN($R$17:$R$26)</formula>
    </cfRule>
  </conditionalFormatting>
  <conditionalFormatting sqref="S17:S26">
    <cfRule type="expression" dxfId="27" priority="13">
      <formula>S17=MIN($S$17:$S$26)</formula>
    </cfRule>
  </conditionalFormatting>
  <conditionalFormatting sqref="T17:T26">
    <cfRule type="expression" dxfId="26" priority="14">
      <formula>T17=MIN($T$17:$T$26)</formula>
    </cfRule>
  </conditionalFormatting>
  <conditionalFormatting sqref="U17:U26">
    <cfRule type="expression" dxfId="25" priority="15">
      <formula>U17=MIN($U$17:$U$26)</formula>
    </cfRule>
  </conditionalFormatting>
  <conditionalFormatting sqref="V17:V26">
    <cfRule type="expression" dxfId="24" priority="16">
      <formula>V17=MIN($V$17:$V$26)</formula>
    </cfRule>
  </conditionalFormatting>
  <conditionalFormatting sqref="W17:W26">
    <cfRule type="expression" dxfId="23" priority="17">
      <formula>W17=MIN($W$17:$W$26)</formula>
    </cfRule>
  </conditionalFormatting>
  <conditionalFormatting sqref="X17:X26">
    <cfRule type="expression" dxfId="22" priority="18">
      <formula>X17=MIN($X$17:$X$26)</formula>
    </cfRule>
  </conditionalFormatting>
  <conditionalFormatting sqref="Y17:Y26">
    <cfRule type="expression" dxfId="21" priority="19">
      <formula>Y17=MIN($Y$17:$Y$26)</formula>
    </cfRule>
  </conditionalFormatting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xr:uid="{00000000-0002-0000-0800-000000000000}">
          <x14:formula1>
            <xm:f>'scramble Set up'!$A$18:$A$22</xm:f>
          </x14:formula1>
          <xm:sqref>C5 C7 C9 C11 C13</xm:sqref>
        </x14:dataValidation>
        <x14:dataValidation type="list" allowBlank="1" xr:uid="{00000000-0002-0000-0800-000001000000}">
          <x14:formula1>
            <xm:f>'Team Charts and Handicaps'!$J$8:$J$20</xm:f>
          </x14:formula1>
          <xm:sqref>G4:O13 Q4:Y13</xm:sqref>
        </x14:dataValidation>
        <x14:dataValidation type="list" allowBlank="1" xr:uid="{00000000-0002-0000-0800-000002000000}">
          <x14:formula1>
            <xm:f>'Team Charts and Handicaps'!$J$2:$J$6</xm:f>
          </x14:formula1>
          <xm:sqref>B4:B13</xm:sqref>
        </x14:dataValidation>
        <x14:dataValidation type="list" allowBlank="1" xr:uid="{00000000-0002-0000-0800-000003000000}">
          <x14:formula1>
            <xm:f>'scramble Set up'!$D$18:$D$22</xm:f>
          </x14:formula1>
          <xm:sqref>C4 C6 C8 C10 C12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List11">
    <tabColor rgb="FF00FF00"/>
    <outlinePr summaryBelow="0" summaryRight="0"/>
  </sheetPr>
  <dimension ref="A1:AC1000"/>
  <sheetViews>
    <sheetView workbookViewId="0"/>
  </sheetViews>
  <sheetFormatPr defaultColWidth="14.453125" defaultRowHeight="15" customHeight="1" x14ac:dyDescent="0.35"/>
  <cols>
    <col min="1" max="1" width="1.7265625" customWidth="1"/>
    <col min="2" max="2" width="8.453125" customWidth="1"/>
    <col min="3" max="3" width="6" customWidth="1"/>
    <col min="4" max="4" width="4.453125" customWidth="1"/>
    <col min="5" max="5" width="6" customWidth="1"/>
    <col min="6" max="6" width="4.453125" customWidth="1"/>
    <col min="7" max="7" width="7" customWidth="1"/>
    <col min="8" max="8" width="5.453125" customWidth="1"/>
    <col min="9" max="9" width="4.453125" customWidth="1"/>
    <col min="10" max="10" width="5.54296875" customWidth="1"/>
    <col min="11" max="11" width="6" customWidth="1"/>
    <col min="12" max="12" width="5.453125" customWidth="1"/>
    <col min="13" max="13" width="5.1796875" customWidth="1"/>
    <col min="14" max="14" width="0.1796875" customWidth="1"/>
    <col min="15" max="15" width="5.81640625" customWidth="1"/>
    <col min="16" max="16" width="5" customWidth="1"/>
    <col min="17" max="17" width="5.54296875" customWidth="1"/>
    <col min="18" max="18" width="8.7265625" customWidth="1"/>
    <col min="19" max="19" width="10.81640625" customWidth="1"/>
    <col min="20" max="20" width="8.1796875" customWidth="1"/>
    <col min="21" max="21" width="6" customWidth="1"/>
    <col min="22" max="22" width="7.1796875" customWidth="1"/>
  </cols>
  <sheetData>
    <row r="1" spans="1:29" ht="15" customHeight="1" x14ac:dyDescent="0.45">
      <c r="A1" s="455" t="s">
        <v>0</v>
      </c>
      <c r="B1" s="456"/>
      <c r="C1" s="456"/>
      <c r="D1" s="1" t="s">
        <v>2</v>
      </c>
      <c r="E1" s="2" t="s">
        <v>3</v>
      </c>
      <c r="F1" s="3"/>
      <c r="G1" s="11">
        <v>1</v>
      </c>
      <c r="H1" s="11">
        <v>2</v>
      </c>
      <c r="I1" s="11">
        <v>3</v>
      </c>
      <c r="J1" s="11">
        <v>4</v>
      </c>
      <c r="K1" s="11">
        <v>5</v>
      </c>
      <c r="L1" s="11">
        <v>6</v>
      </c>
      <c r="M1" s="11">
        <v>8</v>
      </c>
      <c r="N1" s="11">
        <v>7</v>
      </c>
      <c r="O1" s="11">
        <v>9</v>
      </c>
      <c r="P1" s="13" t="s">
        <v>4</v>
      </c>
      <c r="Q1" s="11">
        <v>10</v>
      </c>
      <c r="R1" s="11">
        <v>11</v>
      </c>
      <c r="S1" s="11">
        <v>12</v>
      </c>
      <c r="T1" s="11">
        <v>13</v>
      </c>
      <c r="U1" s="11">
        <v>14</v>
      </c>
      <c r="V1" s="11">
        <v>15</v>
      </c>
      <c r="W1" s="11">
        <v>16</v>
      </c>
      <c r="X1" s="11">
        <v>17</v>
      </c>
      <c r="Y1" s="11">
        <v>18</v>
      </c>
      <c r="Z1" s="13" t="s">
        <v>5</v>
      </c>
      <c r="AA1" s="9" t="s">
        <v>6</v>
      </c>
      <c r="AB1" s="10"/>
      <c r="AC1" s="10"/>
    </row>
    <row r="2" spans="1:29" ht="1.5" customHeight="1" x14ac:dyDescent="0.35">
      <c r="A2" s="520" t="s">
        <v>9</v>
      </c>
      <c r="B2" s="521"/>
      <c r="C2" s="522"/>
      <c r="D2" s="17" t="s">
        <v>8</v>
      </c>
      <c r="E2" s="18"/>
      <c r="F2" s="20"/>
      <c r="G2" s="16">
        <v>5</v>
      </c>
      <c r="H2" s="19">
        <v>3</v>
      </c>
      <c r="I2" s="19">
        <v>5</v>
      </c>
      <c r="J2" s="19">
        <v>4</v>
      </c>
      <c r="K2" s="19">
        <v>3</v>
      </c>
      <c r="L2" s="19">
        <v>4</v>
      </c>
      <c r="M2" s="19">
        <v>3</v>
      </c>
      <c r="N2" s="19">
        <v>4</v>
      </c>
      <c r="O2" s="19">
        <v>5</v>
      </c>
      <c r="P2" s="8">
        <f>SUM(G2:O2)</f>
        <v>36</v>
      </c>
      <c r="Q2" s="19">
        <v>4</v>
      </c>
      <c r="R2" s="19">
        <v>5</v>
      </c>
      <c r="S2" s="19">
        <v>3</v>
      </c>
      <c r="T2" s="19">
        <v>4</v>
      </c>
      <c r="U2" s="19">
        <v>4</v>
      </c>
      <c r="V2" s="19">
        <v>4</v>
      </c>
      <c r="W2" s="19">
        <v>3</v>
      </c>
      <c r="X2" s="19">
        <v>4</v>
      </c>
      <c r="Y2" s="19">
        <v>5</v>
      </c>
      <c r="Z2" s="8">
        <f>SUM(Q2:Y2)</f>
        <v>36</v>
      </c>
      <c r="AA2" s="9">
        <f>P2+Z2</f>
        <v>72</v>
      </c>
      <c r="AB2" s="10"/>
      <c r="AC2" s="10"/>
    </row>
    <row r="3" spans="1:29" ht="14.5" x14ac:dyDescent="0.35">
      <c r="A3" s="24"/>
      <c r="B3" s="24"/>
      <c r="C3" s="26" t="s">
        <v>15</v>
      </c>
      <c r="D3" s="28" t="s">
        <v>12</v>
      </c>
      <c r="E3" s="29"/>
      <c r="F3" s="30"/>
      <c r="G3" s="31">
        <v>13</v>
      </c>
      <c r="H3" s="32">
        <v>3</v>
      </c>
      <c r="I3" s="33">
        <v>9</v>
      </c>
      <c r="J3" s="33">
        <v>17</v>
      </c>
      <c r="K3" s="33">
        <v>11</v>
      </c>
      <c r="L3" s="33">
        <v>15</v>
      </c>
      <c r="M3" s="33">
        <v>7</v>
      </c>
      <c r="N3" s="33">
        <v>1</v>
      </c>
      <c r="O3" s="33">
        <v>5</v>
      </c>
      <c r="P3" s="27"/>
      <c r="Q3" s="33">
        <v>6</v>
      </c>
      <c r="R3" s="33">
        <v>16</v>
      </c>
      <c r="S3" s="33">
        <v>8</v>
      </c>
      <c r="T3" s="33">
        <v>18</v>
      </c>
      <c r="U3" s="33">
        <v>12</v>
      </c>
      <c r="V3" s="33">
        <v>2</v>
      </c>
      <c r="W3" s="33">
        <v>10</v>
      </c>
      <c r="X3" s="33">
        <v>14</v>
      </c>
      <c r="Y3" s="33">
        <v>4</v>
      </c>
      <c r="Z3" s="34"/>
      <c r="AA3" s="35"/>
      <c r="AB3" s="36"/>
      <c r="AC3" s="36"/>
    </row>
    <row r="4" spans="1:29" ht="14.5" x14ac:dyDescent="0.35">
      <c r="A4" s="297"/>
      <c r="B4" s="38"/>
      <c r="C4" s="39" t="s">
        <v>21</v>
      </c>
      <c r="D4" s="41">
        <v>11</v>
      </c>
      <c r="E4" s="42"/>
      <c r="F4" s="46"/>
      <c r="G4" s="48">
        <v>4</v>
      </c>
      <c r="H4" s="49">
        <v>5</v>
      </c>
      <c r="I4" s="49">
        <v>6</v>
      </c>
      <c r="J4" s="49">
        <v>3</v>
      </c>
      <c r="K4" s="49">
        <v>5</v>
      </c>
      <c r="L4" s="49">
        <v>5</v>
      </c>
      <c r="M4" s="49">
        <v>5</v>
      </c>
      <c r="N4" s="49">
        <v>7</v>
      </c>
      <c r="O4" s="51">
        <v>4</v>
      </c>
      <c r="P4" s="52">
        <f t="shared" ref="P4:P23" si="0">SUM(G4:O4)</f>
        <v>44</v>
      </c>
      <c r="Q4" s="38">
        <v>5</v>
      </c>
      <c r="R4" s="53">
        <v>7</v>
      </c>
      <c r="S4" s="53">
        <v>3</v>
      </c>
      <c r="T4" s="53">
        <v>4</v>
      </c>
      <c r="U4" s="53">
        <v>6</v>
      </c>
      <c r="V4" s="53">
        <v>5</v>
      </c>
      <c r="W4" s="53">
        <v>3</v>
      </c>
      <c r="X4" s="53">
        <v>4</v>
      </c>
      <c r="Y4" s="58">
        <v>6</v>
      </c>
      <c r="Z4" s="52">
        <f t="shared" ref="Z4:Z23" si="1">SUM(Q4:Y4)</f>
        <v>43</v>
      </c>
      <c r="AA4" s="60">
        <f t="shared" ref="AA4:AA23" si="2">SUM(P4+Z4)</f>
        <v>87</v>
      </c>
      <c r="AB4" s="10"/>
      <c r="AC4" s="10"/>
    </row>
    <row r="5" spans="1:29" ht="14.5" x14ac:dyDescent="0.35">
      <c r="A5" s="61"/>
      <c r="B5" s="47"/>
      <c r="C5" s="62" t="s">
        <v>18</v>
      </c>
      <c r="D5" s="63">
        <v>14</v>
      </c>
      <c r="E5" s="18"/>
      <c r="F5" s="64"/>
      <c r="G5" s="55">
        <v>6</v>
      </c>
      <c r="H5" s="45">
        <v>5</v>
      </c>
      <c r="I5" s="45">
        <v>6</v>
      </c>
      <c r="J5" s="45">
        <v>4</v>
      </c>
      <c r="K5" s="45">
        <v>3</v>
      </c>
      <c r="L5" s="45">
        <v>5</v>
      </c>
      <c r="M5" s="45">
        <v>4</v>
      </c>
      <c r="N5" s="45">
        <v>4</v>
      </c>
      <c r="O5" s="65">
        <v>5</v>
      </c>
      <c r="P5" s="40">
        <f t="shared" si="0"/>
        <v>42</v>
      </c>
      <c r="Q5" s="57">
        <v>4</v>
      </c>
      <c r="R5" s="44">
        <v>6</v>
      </c>
      <c r="S5" s="44">
        <v>3</v>
      </c>
      <c r="T5" s="44">
        <v>5</v>
      </c>
      <c r="U5" s="44">
        <v>5</v>
      </c>
      <c r="V5" s="44">
        <v>5</v>
      </c>
      <c r="W5" s="44">
        <v>4</v>
      </c>
      <c r="X5" s="44">
        <v>5</v>
      </c>
      <c r="Y5" s="66">
        <v>6</v>
      </c>
      <c r="Z5" s="40">
        <f t="shared" si="1"/>
        <v>43</v>
      </c>
      <c r="AA5" s="67">
        <f t="shared" si="2"/>
        <v>85</v>
      </c>
      <c r="AB5" s="10"/>
      <c r="AC5" s="10"/>
    </row>
    <row r="6" spans="1:29" ht="14.5" x14ac:dyDescent="0.35">
      <c r="A6" s="68"/>
      <c r="B6" s="47"/>
      <c r="C6" s="62" t="s">
        <v>16</v>
      </c>
      <c r="D6" s="63">
        <v>10</v>
      </c>
      <c r="E6" s="18"/>
      <c r="F6" s="64"/>
      <c r="G6" s="55">
        <v>5</v>
      </c>
      <c r="H6" s="45">
        <v>4</v>
      </c>
      <c r="I6" s="45">
        <v>4</v>
      </c>
      <c r="J6" s="45">
        <v>4</v>
      </c>
      <c r="K6" s="45">
        <v>5</v>
      </c>
      <c r="L6" s="45">
        <v>5</v>
      </c>
      <c r="M6" s="45">
        <v>4</v>
      </c>
      <c r="N6" s="45">
        <v>5</v>
      </c>
      <c r="O6" s="56">
        <v>6</v>
      </c>
      <c r="P6" s="40">
        <f t="shared" si="0"/>
        <v>42</v>
      </c>
      <c r="Q6" s="57">
        <v>5</v>
      </c>
      <c r="R6" s="44">
        <v>7</v>
      </c>
      <c r="S6" s="44">
        <v>3</v>
      </c>
      <c r="T6" s="44">
        <v>4</v>
      </c>
      <c r="U6" s="44">
        <v>4</v>
      </c>
      <c r="V6" s="44">
        <v>6</v>
      </c>
      <c r="W6" s="44">
        <v>5</v>
      </c>
      <c r="X6" s="44">
        <v>3</v>
      </c>
      <c r="Y6" s="59">
        <v>5</v>
      </c>
      <c r="Z6" s="40">
        <f t="shared" si="1"/>
        <v>42</v>
      </c>
      <c r="AA6" s="67">
        <f t="shared" si="2"/>
        <v>84</v>
      </c>
      <c r="AB6" s="10"/>
      <c r="AC6" s="10"/>
    </row>
    <row r="7" spans="1:29" ht="14.5" x14ac:dyDescent="0.35">
      <c r="A7" s="88"/>
      <c r="B7" s="69"/>
      <c r="C7" s="70" t="s">
        <v>22</v>
      </c>
      <c r="D7" s="71">
        <v>12</v>
      </c>
      <c r="E7" s="72"/>
      <c r="F7" s="73"/>
      <c r="G7" s="74">
        <v>5</v>
      </c>
      <c r="H7" s="75">
        <v>3</v>
      </c>
      <c r="I7" s="75">
        <v>6</v>
      </c>
      <c r="J7" s="75">
        <v>5</v>
      </c>
      <c r="K7" s="75">
        <v>2</v>
      </c>
      <c r="L7" s="75">
        <v>4</v>
      </c>
      <c r="M7" s="75">
        <v>3</v>
      </c>
      <c r="N7" s="75">
        <v>4</v>
      </c>
      <c r="O7" s="77">
        <v>5</v>
      </c>
      <c r="P7" s="78">
        <f t="shared" si="0"/>
        <v>37</v>
      </c>
      <c r="Q7" s="79">
        <v>5</v>
      </c>
      <c r="R7" s="81">
        <v>8</v>
      </c>
      <c r="S7" s="81">
        <v>4</v>
      </c>
      <c r="T7" s="81">
        <v>4</v>
      </c>
      <c r="U7" s="81">
        <v>5</v>
      </c>
      <c r="V7" s="81">
        <v>5</v>
      </c>
      <c r="W7" s="81">
        <v>3</v>
      </c>
      <c r="X7" s="81">
        <v>6</v>
      </c>
      <c r="Y7" s="82">
        <v>6</v>
      </c>
      <c r="Z7" s="78">
        <f t="shared" si="1"/>
        <v>46</v>
      </c>
      <c r="AA7" s="83">
        <f t="shared" si="2"/>
        <v>83</v>
      </c>
      <c r="AB7" s="10"/>
      <c r="AC7" s="10"/>
    </row>
    <row r="8" spans="1:29" ht="14.5" x14ac:dyDescent="0.35">
      <c r="A8" s="61"/>
      <c r="B8" s="47"/>
      <c r="C8" s="62" t="s">
        <v>23</v>
      </c>
      <c r="D8" s="63">
        <v>12</v>
      </c>
      <c r="E8" s="42"/>
      <c r="F8" s="46"/>
      <c r="G8" s="48">
        <v>7</v>
      </c>
      <c r="H8" s="49">
        <v>4</v>
      </c>
      <c r="I8" s="49">
        <v>6</v>
      </c>
      <c r="J8" s="49">
        <v>5</v>
      </c>
      <c r="K8" s="84">
        <v>3</v>
      </c>
      <c r="L8" s="49">
        <v>5</v>
      </c>
      <c r="M8" s="49">
        <v>3</v>
      </c>
      <c r="N8" s="84">
        <v>4</v>
      </c>
      <c r="O8" s="85">
        <v>5</v>
      </c>
      <c r="P8" s="52">
        <f t="shared" si="0"/>
        <v>42</v>
      </c>
      <c r="Q8" s="38">
        <v>3</v>
      </c>
      <c r="R8" s="53">
        <v>5</v>
      </c>
      <c r="S8" s="53">
        <v>4</v>
      </c>
      <c r="T8" s="53">
        <v>4</v>
      </c>
      <c r="U8" s="86">
        <v>6</v>
      </c>
      <c r="V8" s="53">
        <v>6</v>
      </c>
      <c r="W8" s="86">
        <v>3</v>
      </c>
      <c r="X8" s="53">
        <v>7</v>
      </c>
      <c r="Y8" s="87">
        <v>7</v>
      </c>
      <c r="Z8" s="52">
        <f t="shared" si="1"/>
        <v>45</v>
      </c>
      <c r="AA8" s="60">
        <f t="shared" si="2"/>
        <v>87</v>
      </c>
      <c r="AB8" s="10"/>
      <c r="AC8" s="10"/>
    </row>
    <row r="9" spans="1:29" ht="14.5" x14ac:dyDescent="0.35">
      <c r="A9" s="61"/>
      <c r="B9" s="47"/>
      <c r="C9" s="62" t="s">
        <v>26</v>
      </c>
      <c r="D9" s="63">
        <v>24</v>
      </c>
      <c r="E9" s="18"/>
      <c r="F9" s="64"/>
      <c r="G9" s="55">
        <v>8</v>
      </c>
      <c r="H9" s="45">
        <v>6</v>
      </c>
      <c r="I9" s="45">
        <v>5</v>
      </c>
      <c r="J9" s="45">
        <v>7</v>
      </c>
      <c r="K9" s="45">
        <v>4</v>
      </c>
      <c r="L9" s="45">
        <v>5</v>
      </c>
      <c r="M9" s="45">
        <v>4</v>
      </c>
      <c r="N9" s="45">
        <v>4</v>
      </c>
      <c r="O9" s="56">
        <v>5</v>
      </c>
      <c r="P9" s="40">
        <f t="shared" si="0"/>
        <v>48</v>
      </c>
      <c r="Q9" s="57">
        <v>4</v>
      </c>
      <c r="R9" s="44">
        <v>5</v>
      </c>
      <c r="S9" s="44">
        <v>7</v>
      </c>
      <c r="T9" s="44">
        <v>5</v>
      </c>
      <c r="U9" s="44">
        <v>6</v>
      </c>
      <c r="V9" s="44">
        <v>6</v>
      </c>
      <c r="W9" s="44">
        <v>5</v>
      </c>
      <c r="X9" s="44">
        <v>5</v>
      </c>
      <c r="Y9" s="59">
        <v>6</v>
      </c>
      <c r="Z9" s="40">
        <f t="shared" si="1"/>
        <v>49</v>
      </c>
      <c r="AA9" s="67">
        <f t="shared" si="2"/>
        <v>97</v>
      </c>
      <c r="AB9" s="10"/>
      <c r="AC9" s="10"/>
    </row>
    <row r="10" spans="1:29" ht="14.5" x14ac:dyDescent="0.35">
      <c r="A10" s="68"/>
      <c r="B10" s="47"/>
      <c r="C10" s="62" t="s">
        <v>24</v>
      </c>
      <c r="D10" s="63">
        <v>16</v>
      </c>
      <c r="E10" s="18"/>
      <c r="F10" s="64"/>
      <c r="G10" s="55">
        <v>7</v>
      </c>
      <c r="H10" s="45">
        <v>6</v>
      </c>
      <c r="I10" s="45">
        <v>8</v>
      </c>
      <c r="J10" s="45">
        <v>6</v>
      </c>
      <c r="K10" s="45">
        <v>5</v>
      </c>
      <c r="L10" s="45">
        <v>5</v>
      </c>
      <c r="M10" s="45">
        <v>3</v>
      </c>
      <c r="N10" s="45">
        <v>5</v>
      </c>
      <c r="O10" s="56">
        <v>5</v>
      </c>
      <c r="P10" s="40">
        <f t="shared" si="0"/>
        <v>50</v>
      </c>
      <c r="Q10" s="57">
        <v>4</v>
      </c>
      <c r="R10" s="44">
        <v>7</v>
      </c>
      <c r="S10" s="44">
        <v>5</v>
      </c>
      <c r="T10" s="44">
        <v>6</v>
      </c>
      <c r="U10" s="44">
        <v>6</v>
      </c>
      <c r="V10" s="44">
        <v>7</v>
      </c>
      <c r="W10" s="44">
        <v>6</v>
      </c>
      <c r="X10" s="44">
        <v>6</v>
      </c>
      <c r="Y10" s="59">
        <v>7</v>
      </c>
      <c r="Z10" s="40">
        <f t="shared" si="1"/>
        <v>54</v>
      </c>
      <c r="AA10" s="67">
        <f t="shared" si="2"/>
        <v>104</v>
      </c>
      <c r="AB10" s="10"/>
      <c r="AC10" s="10"/>
    </row>
    <row r="11" spans="1:29" ht="14.5" x14ac:dyDescent="0.35">
      <c r="A11" s="88"/>
      <c r="B11" s="69"/>
      <c r="C11" s="70" t="s">
        <v>25</v>
      </c>
      <c r="D11" s="71">
        <v>16</v>
      </c>
      <c r="E11" s="72"/>
      <c r="F11" s="73"/>
      <c r="G11" s="74">
        <v>6</v>
      </c>
      <c r="H11" s="75">
        <v>3</v>
      </c>
      <c r="I11" s="75">
        <v>5</v>
      </c>
      <c r="J11" s="75">
        <v>4</v>
      </c>
      <c r="K11" s="75">
        <v>4</v>
      </c>
      <c r="L11" s="75">
        <v>6</v>
      </c>
      <c r="M11" s="75">
        <v>4</v>
      </c>
      <c r="N11" s="75">
        <v>6</v>
      </c>
      <c r="O11" s="77">
        <v>5</v>
      </c>
      <c r="P11" s="78">
        <f t="shared" si="0"/>
        <v>43</v>
      </c>
      <c r="Q11" s="79">
        <v>5</v>
      </c>
      <c r="R11" s="81">
        <v>6</v>
      </c>
      <c r="S11" s="81">
        <v>4</v>
      </c>
      <c r="T11" s="81">
        <v>4</v>
      </c>
      <c r="U11" s="81">
        <v>4</v>
      </c>
      <c r="V11" s="81">
        <v>5</v>
      </c>
      <c r="W11" s="81">
        <v>3</v>
      </c>
      <c r="X11" s="81">
        <v>6</v>
      </c>
      <c r="Y11" s="82">
        <v>7</v>
      </c>
      <c r="Z11" s="78">
        <f t="shared" si="1"/>
        <v>44</v>
      </c>
      <c r="AA11" s="83">
        <f t="shared" si="2"/>
        <v>87</v>
      </c>
      <c r="AB11" s="10"/>
      <c r="AC11" s="10"/>
    </row>
    <row r="12" spans="1:29" ht="14.5" x14ac:dyDescent="0.35">
      <c r="A12" s="61"/>
      <c r="B12" s="47"/>
      <c r="C12" s="62" t="s">
        <v>17</v>
      </c>
      <c r="D12" s="63">
        <v>12</v>
      </c>
      <c r="E12" s="42"/>
      <c r="F12" s="46"/>
      <c r="G12" s="48">
        <v>5</v>
      </c>
      <c r="H12" s="49">
        <v>2</v>
      </c>
      <c r="I12" s="49">
        <v>6</v>
      </c>
      <c r="J12" s="49">
        <v>4</v>
      </c>
      <c r="K12" s="49">
        <v>5</v>
      </c>
      <c r="L12" s="49">
        <v>5</v>
      </c>
      <c r="M12" s="49">
        <v>4</v>
      </c>
      <c r="N12" s="49">
        <v>4</v>
      </c>
      <c r="O12" s="51">
        <v>5</v>
      </c>
      <c r="P12" s="52">
        <f t="shared" si="0"/>
        <v>40</v>
      </c>
      <c r="Q12" s="38">
        <v>5</v>
      </c>
      <c r="R12" s="53">
        <v>5</v>
      </c>
      <c r="S12" s="53">
        <v>4</v>
      </c>
      <c r="T12" s="53">
        <v>6</v>
      </c>
      <c r="U12" s="53">
        <v>6</v>
      </c>
      <c r="V12" s="53">
        <v>5</v>
      </c>
      <c r="W12" s="53">
        <v>3</v>
      </c>
      <c r="X12" s="53">
        <v>6</v>
      </c>
      <c r="Y12" s="58">
        <v>7</v>
      </c>
      <c r="Z12" s="52">
        <f t="shared" si="1"/>
        <v>47</v>
      </c>
      <c r="AA12" s="60">
        <f t="shared" si="2"/>
        <v>87</v>
      </c>
      <c r="AB12" s="10"/>
      <c r="AC12" s="10"/>
    </row>
    <row r="13" spans="1:29" ht="14.5" x14ac:dyDescent="0.35">
      <c r="A13" s="61"/>
      <c r="B13" s="47"/>
      <c r="C13" s="62"/>
      <c r="D13" s="63"/>
      <c r="E13" s="18"/>
      <c r="F13" s="64"/>
      <c r="G13" s="55"/>
      <c r="H13" s="45"/>
      <c r="I13" s="45"/>
      <c r="J13" s="45"/>
      <c r="K13" s="45"/>
      <c r="L13" s="45"/>
      <c r="M13" s="45"/>
      <c r="N13" s="45"/>
      <c r="O13" s="56"/>
      <c r="P13" s="40">
        <f t="shared" si="0"/>
        <v>0</v>
      </c>
      <c r="Q13" s="57"/>
      <c r="R13" s="44"/>
      <c r="S13" s="44"/>
      <c r="T13" s="44"/>
      <c r="U13" s="44"/>
      <c r="V13" s="44"/>
      <c r="W13" s="44"/>
      <c r="X13" s="44"/>
      <c r="Y13" s="59"/>
      <c r="Z13" s="40">
        <f t="shared" si="1"/>
        <v>0</v>
      </c>
      <c r="AA13" s="67">
        <f t="shared" si="2"/>
        <v>0</v>
      </c>
      <c r="AB13" s="10"/>
      <c r="AC13" s="10"/>
    </row>
    <row r="14" spans="1:29" ht="14.5" x14ac:dyDescent="0.35">
      <c r="A14" s="68"/>
      <c r="B14" s="47"/>
      <c r="C14" s="62"/>
      <c r="D14" s="63"/>
      <c r="E14" s="18"/>
      <c r="F14" s="64"/>
      <c r="G14" s="55"/>
      <c r="H14" s="45"/>
      <c r="I14" s="45"/>
      <c r="J14" s="45"/>
      <c r="K14" s="45"/>
      <c r="L14" s="45"/>
      <c r="M14" s="45"/>
      <c r="N14" s="45"/>
      <c r="O14" s="56"/>
      <c r="P14" s="40">
        <f t="shared" si="0"/>
        <v>0</v>
      </c>
      <c r="Q14" s="57"/>
      <c r="R14" s="44"/>
      <c r="S14" s="44"/>
      <c r="T14" s="44"/>
      <c r="U14" s="44"/>
      <c r="V14" s="44"/>
      <c r="W14" s="44"/>
      <c r="X14" s="44"/>
      <c r="Y14" s="59"/>
      <c r="Z14" s="40">
        <f t="shared" si="1"/>
        <v>0</v>
      </c>
      <c r="AA14" s="67">
        <f t="shared" si="2"/>
        <v>0</v>
      </c>
      <c r="AB14" s="10"/>
      <c r="AC14" s="10"/>
    </row>
    <row r="15" spans="1:29" ht="14.5" x14ac:dyDescent="0.35">
      <c r="A15" s="88"/>
      <c r="B15" s="69"/>
      <c r="C15" s="70"/>
      <c r="D15" s="71"/>
      <c r="E15" s="72"/>
      <c r="F15" s="73"/>
      <c r="G15" s="74"/>
      <c r="H15" s="75"/>
      <c r="I15" s="75"/>
      <c r="J15" s="75"/>
      <c r="K15" s="75"/>
      <c r="L15" s="75"/>
      <c r="M15" s="75"/>
      <c r="N15" s="75"/>
      <c r="O15" s="77"/>
      <c r="P15" s="78">
        <f t="shared" si="0"/>
        <v>0</v>
      </c>
      <c r="Q15" s="79"/>
      <c r="R15" s="81"/>
      <c r="S15" s="81"/>
      <c r="T15" s="81"/>
      <c r="U15" s="81"/>
      <c r="V15" s="81"/>
      <c r="W15" s="81"/>
      <c r="X15" s="81"/>
      <c r="Y15" s="82"/>
      <c r="Z15" s="78">
        <f t="shared" si="1"/>
        <v>0</v>
      </c>
      <c r="AA15" s="83">
        <f t="shared" si="2"/>
        <v>0</v>
      </c>
      <c r="AB15" s="10"/>
      <c r="AC15" s="10"/>
    </row>
    <row r="16" spans="1:29" ht="14.5" x14ac:dyDescent="0.35">
      <c r="A16" s="61"/>
      <c r="B16" s="47"/>
      <c r="C16" s="62"/>
      <c r="D16" s="63"/>
      <c r="E16" s="42"/>
      <c r="F16" s="46"/>
      <c r="G16" s="48"/>
      <c r="H16" s="49"/>
      <c r="I16" s="49"/>
      <c r="J16" s="49"/>
      <c r="K16" s="49"/>
      <c r="L16" s="49"/>
      <c r="M16" s="49"/>
      <c r="N16" s="49"/>
      <c r="O16" s="51"/>
      <c r="P16" s="52">
        <f t="shared" si="0"/>
        <v>0</v>
      </c>
      <c r="Q16" s="38"/>
      <c r="R16" s="53"/>
      <c r="S16" s="53"/>
      <c r="T16" s="53"/>
      <c r="U16" s="53"/>
      <c r="V16" s="53"/>
      <c r="W16" s="53"/>
      <c r="X16" s="53"/>
      <c r="Y16" s="58"/>
      <c r="Z16" s="52">
        <f t="shared" si="1"/>
        <v>0</v>
      </c>
      <c r="AA16" s="60">
        <f t="shared" si="2"/>
        <v>0</v>
      </c>
      <c r="AB16" s="10"/>
      <c r="AC16" s="10"/>
    </row>
    <row r="17" spans="1:29" ht="14.5" x14ac:dyDescent="0.35">
      <c r="A17" s="61"/>
      <c r="B17" s="47"/>
      <c r="C17" s="62"/>
      <c r="D17" s="63"/>
      <c r="E17" s="18"/>
      <c r="F17" s="64"/>
      <c r="G17" s="55"/>
      <c r="H17" s="45"/>
      <c r="I17" s="45"/>
      <c r="J17" s="45"/>
      <c r="K17" s="45"/>
      <c r="L17" s="45"/>
      <c r="M17" s="45"/>
      <c r="N17" s="45"/>
      <c r="O17" s="56"/>
      <c r="P17" s="40">
        <f t="shared" si="0"/>
        <v>0</v>
      </c>
      <c r="Q17" s="57"/>
      <c r="R17" s="44"/>
      <c r="S17" s="44"/>
      <c r="T17" s="44"/>
      <c r="U17" s="44"/>
      <c r="V17" s="44"/>
      <c r="W17" s="44"/>
      <c r="X17" s="44"/>
      <c r="Y17" s="59"/>
      <c r="Z17" s="40">
        <f t="shared" si="1"/>
        <v>0</v>
      </c>
      <c r="AA17" s="67">
        <f t="shared" si="2"/>
        <v>0</v>
      </c>
      <c r="AB17" s="10"/>
      <c r="AC17" s="10"/>
    </row>
    <row r="18" spans="1:29" ht="14.5" x14ac:dyDescent="0.35">
      <c r="A18" s="68"/>
      <c r="B18" s="47"/>
      <c r="C18" s="62"/>
      <c r="D18" s="63"/>
      <c r="E18" s="18"/>
      <c r="F18" s="64"/>
      <c r="G18" s="55"/>
      <c r="H18" s="45"/>
      <c r="I18" s="45"/>
      <c r="J18" s="45"/>
      <c r="K18" s="45"/>
      <c r="L18" s="45"/>
      <c r="M18" s="45"/>
      <c r="N18" s="45"/>
      <c r="O18" s="56"/>
      <c r="P18" s="40">
        <f t="shared" si="0"/>
        <v>0</v>
      </c>
      <c r="Q18" s="57"/>
      <c r="R18" s="44"/>
      <c r="S18" s="44"/>
      <c r="T18" s="44"/>
      <c r="U18" s="44"/>
      <c r="V18" s="44"/>
      <c r="W18" s="44"/>
      <c r="X18" s="44"/>
      <c r="Y18" s="59"/>
      <c r="Z18" s="40">
        <f t="shared" si="1"/>
        <v>0</v>
      </c>
      <c r="AA18" s="67">
        <f t="shared" si="2"/>
        <v>0</v>
      </c>
      <c r="AB18" s="10"/>
      <c r="AC18" s="10"/>
    </row>
    <row r="19" spans="1:29" ht="14.5" x14ac:dyDescent="0.35">
      <c r="A19" s="88"/>
      <c r="B19" s="69"/>
      <c r="C19" s="70"/>
      <c r="D19" s="71"/>
      <c r="E19" s="72"/>
      <c r="F19" s="73"/>
      <c r="G19" s="74"/>
      <c r="H19" s="75"/>
      <c r="I19" s="75"/>
      <c r="J19" s="75"/>
      <c r="K19" s="75"/>
      <c r="L19" s="75"/>
      <c r="M19" s="75"/>
      <c r="N19" s="75"/>
      <c r="O19" s="77"/>
      <c r="P19" s="78">
        <f t="shared" si="0"/>
        <v>0</v>
      </c>
      <c r="Q19" s="79"/>
      <c r="R19" s="81"/>
      <c r="S19" s="81"/>
      <c r="T19" s="81"/>
      <c r="U19" s="81"/>
      <c r="V19" s="81"/>
      <c r="W19" s="81"/>
      <c r="X19" s="81"/>
      <c r="Y19" s="82"/>
      <c r="Z19" s="78">
        <f t="shared" si="1"/>
        <v>0</v>
      </c>
      <c r="AA19" s="83">
        <f t="shared" si="2"/>
        <v>0</v>
      </c>
      <c r="AB19" s="10"/>
      <c r="AC19" s="10"/>
    </row>
    <row r="20" spans="1:29" ht="14.5" x14ac:dyDescent="0.35">
      <c r="A20" s="61"/>
      <c r="B20" s="47"/>
      <c r="C20" s="62"/>
      <c r="D20" s="63"/>
      <c r="E20" s="42"/>
      <c r="F20" s="46"/>
      <c r="G20" s="48"/>
      <c r="H20" s="49"/>
      <c r="I20" s="49"/>
      <c r="J20" s="49"/>
      <c r="K20" s="84"/>
      <c r="L20" s="49"/>
      <c r="M20" s="49"/>
      <c r="N20" s="84"/>
      <c r="O20" s="85"/>
      <c r="P20" s="52">
        <f t="shared" si="0"/>
        <v>0</v>
      </c>
      <c r="Q20" s="38"/>
      <c r="R20" s="53"/>
      <c r="S20" s="53"/>
      <c r="T20" s="53"/>
      <c r="U20" s="86"/>
      <c r="V20" s="53"/>
      <c r="W20" s="86"/>
      <c r="X20" s="53"/>
      <c r="Y20" s="87"/>
      <c r="Z20" s="52">
        <f t="shared" si="1"/>
        <v>0</v>
      </c>
      <c r="AA20" s="60">
        <f t="shared" si="2"/>
        <v>0</v>
      </c>
      <c r="AB20" s="10"/>
      <c r="AC20" s="10"/>
    </row>
    <row r="21" spans="1:29" ht="15.75" customHeight="1" x14ac:dyDescent="0.35">
      <c r="A21" s="61"/>
      <c r="B21" s="47"/>
      <c r="C21" s="62"/>
      <c r="D21" s="63"/>
      <c r="E21" s="18"/>
      <c r="F21" s="64"/>
      <c r="G21" s="55"/>
      <c r="H21" s="45"/>
      <c r="I21" s="45"/>
      <c r="J21" s="45"/>
      <c r="K21" s="45"/>
      <c r="L21" s="45"/>
      <c r="M21" s="45"/>
      <c r="N21" s="45"/>
      <c r="O21" s="56"/>
      <c r="P21" s="40">
        <f t="shared" si="0"/>
        <v>0</v>
      </c>
      <c r="Q21" s="57"/>
      <c r="R21" s="44"/>
      <c r="S21" s="44"/>
      <c r="T21" s="44"/>
      <c r="U21" s="44"/>
      <c r="V21" s="44"/>
      <c r="W21" s="44"/>
      <c r="X21" s="44"/>
      <c r="Y21" s="59"/>
      <c r="Z21" s="40">
        <f t="shared" si="1"/>
        <v>0</v>
      </c>
      <c r="AA21" s="67">
        <f t="shared" si="2"/>
        <v>0</v>
      </c>
      <c r="AB21" s="10"/>
      <c r="AC21" s="10"/>
    </row>
    <row r="22" spans="1:29" ht="15.75" customHeight="1" x14ac:dyDescent="0.35">
      <c r="A22" s="68"/>
      <c r="B22" s="47"/>
      <c r="C22" s="62"/>
      <c r="D22" s="63"/>
      <c r="E22" s="18"/>
      <c r="F22" s="64"/>
      <c r="G22" s="55"/>
      <c r="H22" s="45"/>
      <c r="I22" s="45"/>
      <c r="J22" s="45"/>
      <c r="K22" s="76"/>
      <c r="L22" s="45"/>
      <c r="M22" s="45"/>
      <c r="N22" s="45"/>
      <c r="O22" s="65"/>
      <c r="P22" s="40">
        <f t="shared" si="0"/>
        <v>0</v>
      </c>
      <c r="Q22" s="57"/>
      <c r="R22" s="44"/>
      <c r="S22" s="44"/>
      <c r="T22" s="44"/>
      <c r="U22" s="80"/>
      <c r="V22" s="44"/>
      <c r="W22" s="44"/>
      <c r="X22" s="44"/>
      <c r="Y22" s="66"/>
      <c r="Z22" s="40">
        <f t="shared" si="1"/>
        <v>0</v>
      </c>
      <c r="AA22" s="67">
        <f t="shared" si="2"/>
        <v>0</v>
      </c>
      <c r="AB22" s="10"/>
      <c r="AC22" s="10"/>
    </row>
    <row r="23" spans="1:29" ht="15.75" customHeight="1" x14ac:dyDescent="0.35">
      <c r="A23" s="88"/>
      <c r="B23" s="69"/>
      <c r="C23" s="70"/>
      <c r="D23" s="71"/>
      <c r="E23" s="72"/>
      <c r="F23" s="73"/>
      <c r="G23" s="74"/>
      <c r="H23" s="75"/>
      <c r="I23" s="75"/>
      <c r="J23" s="75"/>
      <c r="K23" s="107"/>
      <c r="L23" s="75"/>
      <c r="M23" s="75"/>
      <c r="N23" s="75"/>
      <c r="O23" s="77"/>
      <c r="P23" s="78">
        <f t="shared" si="0"/>
        <v>0</v>
      </c>
      <c r="Q23" s="79"/>
      <c r="R23" s="81"/>
      <c r="S23" s="81"/>
      <c r="T23" s="81"/>
      <c r="U23" s="108"/>
      <c r="V23" s="81"/>
      <c r="W23" s="81"/>
      <c r="X23" s="81"/>
      <c r="Y23" s="82"/>
      <c r="Z23" s="78">
        <f t="shared" si="1"/>
        <v>0</v>
      </c>
      <c r="AA23" s="83">
        <f t="shared" si="2"/>
        <v>0</v>
      </c>
      <c r="AB23" s="10"/>
      <c r="AC23" s="10"/>
    </row>
    <row r="24" spans="1:29" ht="15.75" customHeight="1" x14ac:dyDescent="0.35">
      <c r="A24" s="109"/>
      <c r="B24" s="109"/>
      <c r="C24" s="109"/>
      <c r="D24" s="110"/>
      <c r="E24" s="110"/>
      <c r="F24" s="111"/>
      <c r="G24" s="110"/>
      <c r="H24" s="110"/>
      <c r="I24" s="110"/>
      <c r="J24" s="110"/>
      <c r="K24" s="110"/>
      <c r="L24" s="110"/>
      <c r="M24" s="112"/>
      <c r="N24" s="110"/>
      <c r="O24" s="113"/>
      <c r="P24" s="110"/>
      <c r="Q24" s="110"/>
      <c r="R24" s="110"/>
      <c r="S24" s="113"/>
      <c r="T24" s="113"/>
      <c r="U24" s="113"/>
      <c r="V24" s="110"/>
      <c r="W24" s="113"/>
      <c r="X24" s="110"/>
      <c r="Y24" s="113"/>
      <c r="Z24" s="110"/>
      <c r="AA24" s="110"/>
      <c r="AB24" s="10"/>
      <c r="AC24" s="10"/>
    </row>
    <row r="25" spans="1:29" ht="15.75" customHeight="1" x14ac:dyDescent="0.35">
      <c r="A25" s="523" t="s">
        <v>27</v>
      </c>
      <c r="B25" s="524"/>
      <c r="C25" s="525"/>
      <c r="D25" s="114" t="s">
        <v>8</v>
      </c>
      <c r="E25" s="14"/>
      <c r="F25" s="20"/>
      <c r="G25" s="92">
        <v>5</v>
      </c>
      <c r="H25" s="93">
        <v>3</v>
      </c>
      <c r="I25" s="93">
        <v>5</v>
      </c>
      <c r="J25" s="93">
        <v>4</v>
      </c>
      <c r="K25" s="93">
        <v>3</v>
      </c>
      <c r="L25" s="93">
        <v>4</v>
      </c>
      <c r="M25" s="93">
        <v>3</v>
      </c>
      <c r="N25" s="93">
        <v>4</v>
      </c>
      <c r="O25" s="93">
        <v>5</v>
      </c>
      <c r="P25" s="94">
        <f>SUM(G25:O25)</f>
        <v>36</v>
      </c>
      <c r="Q25" s="93">
        <v>4</v>
      </c>
      <c r="R25" s="93">
        <v>5</v>
      </c>
      <c r="S25" s="93">
        <v>3</v>
      </c>
      <c r="T25" s="93">
        <v>4</v>
      </c>
      <c r="U25" s="93">
        <v>4</v>
      </c>
      <c r="V25" s="93">
        <v>4</v>
      </c>
      <c r="W25" s="93">
        <v>3</v>
      </c>
      <c r="X25" s="93">
        <v>4</v>
      </c>
      <c r="Y25" s="93">
        <v>5</v>
      </c>
      <c r="Z25" s="94">
        <f>SUM(Q25:Y25)</f>
        <v>36</v>
      </c>
      <c r="AA25" s="95">
        <v>72</v>
      </c>
      <c r="AB25" s="10"/>
      <c r="AC25" s="10"/>
    </row>
    <row r="26" spans="1:29" ht="15.75" customHeight="1" x14ac:dyDescent="0.35">
      <c r="A26" s="21"/>
      <c r="B26" s="21"/>
      <c r="C26" s="21" t="s">
        <v>11</v>
      </c>
      <c r="D26" s="115" t="s">
        <v>12</v>
      </c>
      <c r="E26" s="96" t="s">
        <v>3</v>
      </c>
      <c r="F26" s="116" t="s">
        <v>29</v>
      </c>
      <c r="G26" s="31">
        <v>13</v>
      </c>
      <c r="H26" s="31">
        <v>3</v>
      </c>
      <c r="I26" s="31">
        <v>9</v>
      </c>
      <c r="J26" s="31">
        <v>17</v>
      </c>
      <c r="K26" s="31">
        <v>11</v>
      </c>
      <c r="L26" s="31">
        <v>15</v>
      </c>
      <c r="M26" s="31">
        <v>7</v>
      </c>
      <c r="N26" s="31">
        <v>1</v>
      </c>
      <c r="O26" s="31">
        <v>5</v>
      </c>
      <c r="P26" s="31"/>
      <c r="Q26" s="31">
        <v>6</v>
      </c>
      <c r="R26" s="31">
        <v>16</v>
      </c>
      <c r="S26" s="31">
        <v>8</v>
      </c>
      <c r="T26" s="31">
        <v>18</v>
      </c>
      <c r="U26" s="31">
        <v>12</v>
      </c>
      <c r="V26" s="31">
        <v>2</v>
      </c>
      <c r="W26" s="31">
        <v>10</v>
      </c>
      <c r="X26" s="31">
        <v>14</v>
      </c>
      <c r="Y26" s="31">
        <v>4</v>
      </c>
      <c r="Z26" s="31"/>
      <c r="AA26" s="31"/>
      <c r="AB26" s="10" t="s">
        <v>30</v>
      </c>
      <c r="AC26" s="10" t="s">
        <v>31</v>
      </c>
    </row>
    <row r="27" spans="1:29" ht="15.75" customHeight="1" x14ac:dyDescent="0.35">
      <c r="A27" s="99"/>
      <c r="B27" s="99"/>
      <c r="C27" s="117" t="str">
        <f t="shared" ref="C27:D27" si="3">C4</f>
        <v>Aco</v>
      </c>
      <c r="D27" s="101">
        <f t="shared" si="3"/>
        <v>11</v>
      </c>
      <c r="E27" s="102">
        <f t="shared" ref="E27:E46" si="4">COUNTIFS(G$52,"=1",G27,G$50)+COUNTIFS(H$52,"=1",H27,H$50)+COUNTIFS(I$52,"=1",I27,I$50)+COUNTIFS(J$52,"=1",J27,J$50)+COUNTIFS(K$52,"=1",K27,K$50)+COUNTIFS(L$52,"=1",L27,L$50)+COUNTIFS(N$52,"=1",N27,N$50)+COUNTIFS(M$52,"=1",M27,M$50)+COUNTIFS(O$52,"=1",O27,O$50) +COUNTIFS(Q$52,"=1",Q27,Q$50)+COUNTIFS(R$52,"=1",R27,R$50)+COUNTIFS(S$52,"=1",S27,S$50)+COUNTIFS(T$52,"=1",T27,T$50)+COUNTIFS(U$52,"=1",U27,U$50)+COUNTIFS(V$52,"=1",V27,V$50)+COUNTIFS(W$52,"=1",W27,W$50)+COUNTIFS(X$52,"=1",X27,X$50)+COUNTIFS(Y$52,"=1",Y27,Y$50)</f>
        <v>2</v>
      </c>
      <c r="F27" s="118">
        <f t="shared" ref="F27:F46" si="5">E27*$E$55</f>
        <v>20</v>
      </c>
      <c r="G27" s="104">
        <f t="shared" ref="G27:O27" si="6">IF($D4-18&gt;0,IF(G$3&lt;=$D4-36,G4-3,IF(G$3&lt;=$D4-18,G4-2,G4-1)),IF($D4&gt;0,IF(G$3&lt;=$D4,G4-1,G4)))</f>
        <v>4</v>
      </c>
      <c r="H27" s="104">
        <f t="shared" si="6"/>
        <v>4</v>
      </c>
      <c r="I27" s="104">
        <f t="shared" si="6"/>
        <v>5</v>
      </c>
      <c r="J27" s="104">
        <f t="shared" si="6"/>
        <v>3</v>
      </c>
      <c r="K27" s="104">
        <f t="shared" si="6"/>
        <v>4</v>
      </c>
      <c r="L27" s="104">
        <f t="shared" si="6"/>
        <v>5</v>
      </c>
      <c r="M27" s="104">
        <f t="shared" si="6"/>
        <v>4</v>
      </c>
      <c r="N27" s="104">
        <f t="shared" si="6"/>
        <v>6</v>
      </c>
      <c r="O27" s="104">
        <f t="shared" si="6"/>
        <v>3</v>
      </c>
      <c r="P27" s="40">
        <f t="shared" ref="P27:P46" si="7">SUM(G27:O27)</f>
        <v>38</v>
      </c>
      <c r="Q27" s="104">
        <f t="shared" ref="Q27:Y27" si="8">IF($D4-18&gt;0,IF(Q$3&lt;=$D4-36,Q4-3,IF(Q$3&lt;=$D4-18,Q4-2,Q4-1)),IF($D4&gt;0,IF(Q$3&lt;=$D4,Q4-1,Q4)))</f>
        <v>4</v>
      </c>
      <c r="R27" s="104">
        <f t="shared" si="8"/>
        <v>7</v>
      </c>
      <c r="S27" s="104">
        <f t="shared" si="8"/>
        <v>2</v>
      </c>
      <c r="T27" s="104">
        <f t="shared" si="8"/>
        <v>4</v>
      </c>
      <c r="U27" s="104">
        <f t="shared" si="8"/>
        <v>6</v>
      </c>
      <c r="V27" s="104">
        <f t="shared" si="8"/>
        <v>4</v>
      </c>
      <c r="W27" s="104">
        <f t="shared" si="8"/>
        <v>2</v>
      </c>
      <c r="X27" s="104">
        <f t="shared" si="8"/>
        <v>4</v>
      </c>
      <c r="Y27" s="104">
        <f t="shared" si="8"/>
        <v>5</v>
      </c>
      <c r="Z27" s="40">
        <f t="shared" ref="Z27:Z46" si="9">SUM(Q27:Y27)</f>
        <v>38</v>
      </c>
      <c r="AA27" s="105">
        <f t="shared" ref="AA27:AA46" si="10">SUM(P27+Z27)</f>
        <v>76</v>
      </c>
      <c r="AB27" s="10">
        <f t="shared" ref="AB27:AB46" si="11">AA4-D27</f>
        <v>76</v>
      </c>
      <c r="AC27" s="10">
        <f t="shared" ref="AC27:AC46" si="12">AB27-AA27</f>
        <v>0</v>
      </c>
    </row>
    <row r="28" spans="1:29" ht="15.75" customHeight="1" x14ac:dyDescent="0.35">
      <c r="A28" s="99"/>
      <c r="B28" s="99"/>
      <c r="C28" s="117" t="str">
        <f t="shared" ref="C28:D28" si="13">C5</f>
        <v>Boris</v>
      </c>
      <c r="D28" s="106">
        <f t="shared" si="13"/>
        <v>14</v>
      </c>
      <c r="E28" s="102">
        <f t="shared" si="4"/>
        <v>0</v>
      </c>
      <c r="F28" s="118">
        <f t="shared" si="5"/>
        <v>0</v>
      </c>
      <c r="G28" s="104">
        <f t="shared" ref="G28:O28" si="14">IF($D5-18&gt;0,IF(G$3&lt;=$D5-36,G5-3,IF(G$3&lt;=$D5-18,G5-2,G5-1)),IF($D5&gt;0,IF(G$3&lt;=$D5,G5-1,G5)))</f>
        <v>5</v>
      </c>
      <c r="H28" s="104">
        <f t="shared" si="14"/>
        <v>4</v>
      </c>
      <c r="I28" s="104">
        <f t="shared" si="14"/>
        <v>5</v>
      </c>
      <c r="J28" s="104">
        <f t="shared" si="14"/>
        <v>4</v>
      </c>
      <c r="K28" s="104">
        <f t="shared" si="14"/>
        <v>2</v>
      </c>
      <c r="L28" s="104">
        <f t="shared" si="14"/>
        <v>5</v>
      </c>
      <c r="M28" s="104">
        <f t="shared" si="14"/>
        <v>3</v>
      </c>
      <c r="N28" s="104">
        <f t="shared" si="14"/>
        <v>3</v>
      </c>
      <c r="O28" s="104">
        <f t="shared" si="14"/>
        <v>4</v>
      </c>
      <c r="P28" s="40">
        <f t="shared" si="7"/>
        <v>35</v>
      </c>
      <c r="Q28" s="104">
        <f t="shared" ref="Q28:Y28" si="15">IF($D5-18&gt;0,IF(Q$3&lt;=$D5-36,Q5-3,IF(Q$3&lt;=$D5-18,Q5-2,Q5-1)),IF($D5&gt;0,IF(Q$3&lt;=$D5,Q5-1,Q5)))</f>
        <v>3</v>
      </c>
      <c r="R28" s="104">
        <f t="shared" si="15"/>
        <v>6</v>
      </c>
      <c r="S28" s="104">
        <f t="shared" si="15"/>
        <v>2</v>
      </c>
      <c r="T28" s="104">
        <f t="shared" si="15"/>
        <v>5</v>
      </c>
      <c r="U28" s="104">
        <f t="shared" si="15"/>
        <v>4</v>
      </c>
      <c r="V28" s="104">
        <f t="shared" si="15"/>
        <v>4</v>
      </c>
      <c r="W28" s="104">
        <f t="shared" si="15"/>
        <v>3</v>
      </c>
      <c r="X28" s="104">
        <f t="shared" si="15"/>
        <v>4</v>
      </c>
      <c r="Y28" s="104">
        <f t="shared" si="15"/>
        <v>5</v>
      </c>
      <c r="Z28" s="40">
        <f t="shared" si="9"/>
        <v>36</v>
      </c>
      <c r="AA28" s="105">
        <f t="shared" si="10"/>
        <v>71</v>
      </c>
      <c r="AB28" s="10">
        <f t="shared" si="11"/>
        <v>71</v>
      </c>
      <c r="AC28" s="10">
        <f t="shared" si="12"/>
        <v>0</v>
      </c>
    </row>
    <row r="29" spans="1:29" ht="15.75" customHeight="1" x14ac:dyDescent="0.35">
      <c r="A29" s="99"/>
      <c r="B29" s="99"/>
      <c r="C29" s="117" t="str">
        <f t="shared" ref="C29:D29" si="16">C6</f>
        <v>Jože</v>
      </c>
      <c r="D29" s="106">
        <f t="shared" si="16"/>
        <v>10</v>
      </c>
      <c r="E29" s="102">
        <f t="shared" si="4"/>
        <v>2</v>
      </c>
      <c r="F29" s="118">
        <f t="shared" si="5"/>
        <v>20</v>
      </c>
      <c r="G29" s="104">
        <f t="shared" ref="G29:O29" si="17">IF($D6-18&gt;0,IF(G$3&lt;=$D6-36,G6-3,IF(G$3&lt;=$D6-18,G6-2,G6-1)),IF($D6&gt;0,IF(G$3&lt;=$D6,G6-1,G6)))</f>
        <v>5</v>
      </c>
      <c r="H29" s="104">
        <f t="shared" si="17"/>
        <v>3</v>
      </c>
      <c r="I29" s="104">
        <f t="shared" si="17"/>
        <v>3</v>
      </c>
      <c r="J29" s="104">
        <f t="shared" si="17"/>
        <v>4</v>
      </c>
      <c r="K29" s="104">
        <f t="shared" si="17"/>
        <v>5</v>
      </c>
      <c r="L29" s="104">
        <f t="shared" si="17"/>
        <v>5</v>
      </c>
      <c r="M29" s="104">
        <f t="shared" si="17"/>
        <v>3</v>
      </c>
      <c r="N29" s="104">
        <f t="shared" si="17"/>
        <v>4</v>
      </c>
      <c r="O29" s="104">
        <f t="shared" si="17"/>
        <v>5</v>
      </c>
      <c r="P29" s="40">
        <f t="shared" si="7"/>
        <v>37</v>
      </c>
      <c r="Q29" s="104">
        <f t="shared" ref="Q29:Y29" si="18">IF($D6-18&gt;0,IF(Q$3&lt;=$D6-36,Q6-3,IF(Q$3&lt;=$D6-18,Q6-2,Q6-1)),IF($D6&gt;0,IF(Q$3&lt;=$D6,Q6-1,Q6)))</f>
        <v>4</v>
      </c>
      <c r="R29" s="104">
        <f t="shared" si="18"/>
        <v>7</v>
      </c>
      <c r="S29" s="104">
        <f t="shared" si="18"/>
        <v>2</v>
      </c>
      <c r="T29" s="104">
        <f t="shared" si="18"/>
        <v>4</v>
      </c>
      <c r="U29" s="104">
        <f t="shared" si="18"/>
        <v>4</v>
      </c>
      <c r="V29" s="104">
        <f t="shared" si="18"/>
        <v>5</v>
      </c>
      <c r="W29" s="104">
        <f t="shared" si="18"/>
        <v>4</v>
      </c>
      <c r="X29" s="104">
        <f t="shared" si="18"/>
        <v>3</v>
      </c>
      <c r="Y29" s="104">
        <f t="shared" si="18"/>
        <v>4</v>
      </c>
      <c r="Z29" s="40">
        <f t="shared" si="9"/>
        <v>37</v>
      </c>
      <c r="AA29" s="105">
        <f t="shared" si="10"/>
        <v>74</v>
      </c>
      <c r="AB29" s="10">
        <f t="shared" si="11"/>
        <v>74</v>
      </c>
      <c r="AC29" s="10">
        <f t="shared" si="12"/>
        <v>0</v>
      </c>
    </row>
    <row r="30" spans="1:29" ht="15.75" customHeight="1" x14ac:dyDescent="0.35">
      <c r="A30" s="99"/>
      <c r="B30" s="99"/>
      <c r="C30" s="117" t="str">
        <f t="shared" ref="C30:D30" si="19">C7</f>
        <v>Jure</v>
      </c>
      <c r="D30" s="106">
        <f t="shared" si="19"/>
        <v>12</v>
      </c>
      <c r="E30" s="102">
        <f t="shared" si="4"/>
        <v>1</v>
      </c>
      <c r="F30" s="119">
        <f t="shared" si="5"/>
        <v>10</v>
      </c>
      <c r="G30" s="104">
        <f t="shared" ref="G30:O30" si="20">IF($D7-18&gt;0,IF(G$3&lt;=$D7-36,G7-3,IF(G$3&lt;=$D7-18,G7-2,G7-1)),IF($D7&gt;0,IF(G$3&lt;=$D7,G7-1,G7)))</f>
        <v>5</v>
      </c>
      <c r="H30" s="104">
        <f t="shared" si="20"/>
        <v>2</v>
      </c>
      <c r="I30" s="104">
        <f t="shared" si="20"/>
        <v>5</v>
      </c>
      <c r="J30" s="104">
        <f t="shared" si="20"/>
        <v>5</v>
      </c>
      <c r="K30" s="104">
        <f t="shared" si="20"/>
        <v>1</v>
      </c>
      <c r="L30" s="104">
        <f t="shared" si="20"/>
        <v>4</v>
      </c>
      <c r="M30" s="104">
        <f t="shared" si="20"/>
        <v>2</v>
      </c>
      <c r="N30" s="104">
        <f t="shared" si="20"/>
        <v>3</v>
      </c>
      <c r="O30" s="104">
        <f t="shared" si="20"/>
        <v>4</v>
      </c>
      <c r="P30" s="40">
        <f t="shared" si="7"/>
        <v>31</v>
      </c>
      <c r="Q30" s="104">
        <f t="shared" ref="Q30:Y30" si="21">IF($D7-18&gt;0,IF(Q$3&lt;=$D7-36,Q7-3,IF(Q$3&lt;=$D7-18,Q7-2,Q7-1)),IF($D7&gt;0,IF(Q$3&lt;=$D7,Q7-1,Q7)))</f>
        <v>4</v>
      </c>
      <c r="R30" s="104">
        <f t="shared" si="21"/>
        <v>8</v>
      </c>
      <c r="S30" s="104">
        <f t="shared" si="21"/>
        <v>3</v>
      </c>
      <c r="T30" s="104">
        <f t="shared" si="21"/>
        <v>4</v>
      </c>
      <c r="U30" s="104">
        <f t="shared" si="21"/>
        <v>4</v>
      </c>
      <c r="V30" s="104">
        <f t="shared" si="21"/>
        <v>4</v>
      </c>
      <c r="W30" s="104">
        <f t="shared" si="21"/>
        <v>2</v>
      </c>
      <c r="X30" s="104">
        <f t="shared" si="21"/>
        <v>6</v>
      </c>
      <c r="Y30" s="104">
        <f t="shared" si="21"/>
        <v>5</v>
      </c>
      <c r="Z30" s="40">
        <f t="shared" si="9"/>
        <v>40</v>
      </c>
      <c r="AA30" s="105">
        <f t="shared" si="10"/>
        <v>71</v>
      </c>
      <c r="AB30" s="10">
        <f t="shared" si="11"/>
        <v>71</v>
      </c>
      <c r="AC30" s="10">
        <f t="shared" si="12"/>
        <v>0</v>
      </c>
    </row>
    <row r="31" spans="1:29" ht="15.75" customHeight="1" x14ac:dyDescent="0.35">
      <c r="A31" s="99"/>
      <c r="B31" s="99"/>
      <c r="C31" s="117" t="str">
        <f t="shared" ref="C31:D31" si="22">C8</f>
        <v>Ludvik</v>
      </c>
      <c r="D31" s="106">
        <f t="shared" si="22"/>
        <v>12</v>
      </c>
      <c r="E31" s="102">
        <f t="shared" si="4"/>
        <v>0</v>
      </c>
      <c r="F31" s="118">
        <f t="shared" si="5"/>
        <v>0</v>
      </c>
      <c r="G31" s="104">
        <f t="shared" ref="G31:O31" si="23">IF($D8-18&gt;0,IF(G$3&lt;=$D8-36,G8-3,IF(G$3&lt;=$D8-18,G8-2,G8-1)),IF($D8&gt;0,IF(G$3&lt;=$D8,G8-1,G8)))</f>
        <v>7</v>
      </c>
      <c r="H31" s="104">
        <f t="shared" si="23"/>
        <v>3</v>
      </c>
      <c r="I31" s="104">
        <f t="shared" si="23"/>
        <v>5</v>
      </c>
      <c r="J31" s="104">
        <f t="shared" si="23"/>
        <v>5</v>
      </c>
      <c r="K31" s="104">
        <f t="shared" si="23"/>
        <v>2</v>
      </c>
      <c r="L31" s="104">
        <f t="shared" si="23"/>
        <v>5</v>
      </c>
      <c r="M31" s="104">
        <f t="shared" si="23"/>
        <v>2</v>
      </c>
      <c r="N31" s="104">
        <f t="shared" si="23"/>
        <v>3</v>
      </c>
      <c r="O31" s="104">
        <f t="shared" si="23"/>
        <v>4</v>
      </c>
      <c r="P31" s="40">
        <f t="shared" si="7"/>
        <v>36</v>
      </c>
      <c r="Q31" s="104">
        <f t="shared" ref="Q31:Y31" si="24">IF($D8-18&gt;0,IF(Q$3&lt;=$D8-36,Q8-3,IF(Q$3&lt;=$D8-18,Q8-2,Q8-1)),IF($D8&gt;0,IF(Q$3&lt;=$D8,Q8-1,Q8)))</f>
        <v>2</v>
      </c>
      <c r="R31" s="104">
        <f t="shared" si="24"/>
        <v>5</v>
      </c>
      <c r="S31" s="104">
        <f t="shared" si="24"/>
        <v>3</v>
      </c>
      <c r="T31" s="104">
        <f t="shared" si="24"/>
        <v>4</v>
      </c>
      <c r="U31" s="104">
        <f t="shared" si="24"/>
        <v>5</v>
      </c>
      <c r="V31" s="104">
        <f t="shared" si="24"/>
        <v>5</v>
      </c>
      <c r="W31" s="104">
        <f t="shared" si="24"/>
        <v>2</v>
      </c>
      <c r="X31" s="104">
        <f t="shared" si="24"/>
        <v>7</v>
      </c>
      <c r="Y31" s="104">
        <f t="shared" si="24"/>
        <v>6</v>
      </c>
      <c r="Z31" s="40">
        <f t="shared" si="9"/>
        <v>39</v>
      </c>
      <c r="AA31" s="105">
        <f t="shared" si="10"/>
        <v>75</v>
      </c>
      <c r="AB31" s="10">
        <f t="shared" si="11"/>
        <v>75</v>
      </c>
      <c r="AC31" s="10">
        <f t="shared" si="12"/>
        <v>0</v>
      </c>
    </row>
    <row r="32" spans="1:29" ht="15.75" customHeight="1" x14ac:dyDescent="0.35">
      <c r="A32" s="99"/>
      <c r="B32" s="99"/>
      <c r="C32" s="117" t="str">
        <f t="shared" ref="C32:D32" si="25">C9</f>
        <v>Matjaž</v>
      </c>
      <c r="D32" s="106">
        <f t="shared" si="25"/>
        <v>24</v>
      </c>
      <c r="E32" s="102">
        <f t="shared" si="4"/>
        <v>2</v>
      </c>
      <c r="F32" s="118">
        <f t="shared" si="5"/>
        <v>20</v>
      </c>
      <c r="G32" s="104">
        <f t="shared" ref="G32:O32" si="26">IF($D9-18&gt;0,IF(G$3&lt;=$D9-36,G9-3,IF(G$3&lt;=$D9-18,G9-2,G9-1)),IF($D9&gt;0,IF(G$3&lt;=$D9,G9-1,G9)))</f>
        <v>7</v>
      </c>
      <c r="H32" s="104">
        <f t="shared" si="26"/>
        <v>4</v>
      </c>
      <c r="I32" s="104">
        <f t="shared" si="26"/>
        <v>4</v>
      </c>
      <c r="J32" s="104">
        <f t="shared" si="26"/>
        <v>6</v>
      </c>
      <c r="K32" s="104">
        <f t="shared" si="26"/>
        <v>3</v>
      </c>
      <c r="L32" s="104">
        <f t="shared" si="26"/>
        <v>4</v>
      </c>
      <c r="M32" s="104">
        <f t="shared" si="26"/>
        <v>3</v>
      </c>
      <c r="N32" s="104">
        <f t="shared" si="26"/>
        <v>2</v>
      </c>
      <c r="O32" s="104">
        <f t="shared" si="26"/>
        <v>3</v>
      </c>
      <c r="P32" s="40">
        <f t="shared" si="7"/>
        <v>36</v>
      </c>
      <c r="Q32" s="104">
        <f t="shared" ref="Q32:Y32" si="27">IF($D9-18&gt;0,IF(Q$3&lt;=$D9-36,Q9-3,IF(Q$3&lt;=$D9-18,Q9-2,Q9-1)),IF($D9&gt;0,IF(Q$3&lt;=$D9,Q9-1,Q9)))</f>
        <v>2</v>
      </c>
      <c r="R32" s="104">
        <f t="shared" si="27"/>
        <v>4</v>
      </c>
      <c r="S32" s="104">
        <f t="shared" si="27"/>
        <v>6</v>
      </c>
      <c r="T32" s="104">
        <f t="shared" si="27"/>
        <v>4</v>
      </c>
      <c r="U32" s="104">
        <f t="shared" si="27"/>
        <v>5</v>
      </c>
      <c r="V32" s="104">
        <f t="shared" si="27"/>
        <v>4</v>
      </c>
      <c r="W32" s="104">
        <f t="shared" si="27"/>
        <v>4</v>
      </c>
      <c r="X32" s="104">
        <f t="shared" si="27"/>
        <v>4</v>
      </c>
      <c r="Y32" s="104">
        <f t="shared" si="27"/>
        <v>4</v>
      </c>
      <c r="Z32" s="40">
        <f t="shared" si="9"/>
        <v>37</v>
      </c>
      <c r="AA32" s="105">
        <f t="shared" si="10"/>
        <v>73</v>
      </c>
      <c r="AB32" s="10">
        <f t="shared" si="11"/>
        <v>73</v>
      </c>
      <c r="AC32" s="10">
        <f t="shared" si="12"/>
        <v>0</v>
      </c>
    </row>
    <row r="33" spans="1:29" ht="15.75" customHeight="1" x14ac:dyDescent="0.35">
      <c r="A33" s="99"/>
      <c r="B33" s="99"/>
      <c r="C33" s="117" t="str">
        <f t="shared" ref="C33:D33" si="28">C10</f>
        <v>Stane</v>
      </c>
      <c r="D33" s="106">
        <f t="shared" si="28"/>
        <v>16</v>
      </c>
      <c r="E33" s="102">
        <f t="shared" si="4"/>
        <v>0</v>
      </c>
      <c r="F33" s="118">
        <f t="shared" si="5"/>
        <v>0</v>
      </c>
      <c r="G33" s="104">
        <f t="shared" ref="G33:O33" si="29">IF($D10-18&gt;0,IF(G$3&lt;=$D10-36,G10-3,IF(G$3&lt;=$D10-18,G10-2,G10-1)),IF($D10&gt;0,IF(G$3&lt;=$D10,G10-1,G10)))</f>
        <v>6</v>
      </c>
      <c r="H33" s="104">
        <f t="shared" si="29"/>
        <v>5</v>
      </c>
      <c r="I33" s="104">
        <f t="shared" si="29"/>
        <v>7</v>
      </c>
      <c r="J33" s="104">
        <f t="shared" si="29"/>
        <v>6</v>
      </c>
      <c r="K33" s="104">
        <f t="shared" si="29"/>
        <v>4</v>
      </c>
      <c r="L33" s="104">
        <f t="shared" si="29"/>
        <v>4</v>
      </c>
      <c r="M33" s="104">
        <f t="shared" si="29"/>
        <v>2</v>
      </c>
      <c r="N33" s="104">
        <f t="shared" si="29"/>
        <v>4</v>
      </c>
      <c r="O33" s="104">
        <f t="shared" si="29"/>
        <v>4</v>
      </c>
      <c r="P33" s="40">
        <f t="shared" si="7"/>
        <v>42</v>
      </c>
      <c r="Q33" s="104">
        <f t="shared" ref="Q33:Y33" si="30">IF($D10-18&gt;0,IF(Q$3&lt;=$D10-36,Q10-3,IF(Q$3&lt;=$D10-18,Q10-2,Q10-1)),IF($D10&gt;0,IF(Q$3&lt;=$D10,Q10-1,Q10)))</f>
        <v>3</v>
      </c>
      <c r="R33" s="104">
        <f t="shared" si="30"/>
        <v>6</v>
      </c>
      <c r="S33" s="104">
        <f t="shared" si="30"/>
        <v>4</v>
      </c>
      <c r="T33" s="104">
        <f t="shared" si="30"/>
        <v>6</v>
      </c>
      <c r="U33" s="104">
        <f t="shared" si="30"/>
        <v>5</v>
      </c>
      <c r="V33" s="104">
        <f t="shared" si="30"/>
        <v>6</v>
      </c>
      <c r="W33" s="104">
        <f t="shared" si="30"/>
        <v>5</v>
      </c>
      <c r="X33" s="104">
        <f t="shared" si="30"/>
        <v>5</v>
      </c>
      <c r="Y33" s="104">
        <f t="shared" si="30"/>
        <v>6</v>
      </c>
      <c r="Z33" s="40">
        <f t="shared" si="9"/>
        <v>46</v>
      </c>
      <c r="AA33" s="105">
        <f t="shared" si="10"/>
        <v>88</v>
      </c>
      <c r="AB33" s="10">
        <f t="shared" si="11"/>
        <v>88</v>
      </c>
      <c r="AC33" s="10">
        <f t="shared" si="12"/>
        <v>0</v>
      </c>
    </row>
    <row r="34" spans="1:29" ht="15.75" customHeight="1" x14ac:dyDescent="0.35">
      <c r="A34" s="99"/>
      <c r="B34" s="99"/>
      <c r="C34" s="117" t="str">
        <f t="shared" ref="C34:D34" si="31">C11</f>
        <v>Tomaž</v>
      </c>
      <c r="D34" s="106">
        <f t="shared" si="31"/>
        <v>16</v>
      </c>
      <c r="E34" s="102">
        <f t="shared" si="4"/>
        <v>1</v>
      </c>
      <c r="F34" s="118">
        <f t="shared" si="5"/>
        <v>10</v>
      </c>
      <c r="G34" s="104">
        <f t="shared" ref="G34:O34" si="32">IF($D11-18&gt;0,IF(G$3&lt;=$D11-36,G11-3,IF(G$3&lt;=$D11-18,G11-2,G11-1)),IF($D11&gt;0,IF(G$3&lt;=$D11,G11-1,G11)))</f>
        <v>5</v>
      </c>
      <c r="H34" s="104">
        <f t="shared" si="32"/>
        <v>2</v>
      </c>
      <c r="I34" s="104">
        <f t="shared" si="32"/>
        <v>4</v>
      </c>
      <c r="J34" s="104">
        <f t="shared" si="32"/>
        <v>4</v>
      </c>
      <c r="K34" s="104">
        <f t="shared" si="32"/>
        <v>3</v>
      </c>
      <c r="L34" s="104">
        <f t="shared" si="32"/>
        <v>5</v>
      </c>
      <c r="M34" s="104">
        <f t="shared" si="32"/>
        <v>3</v>
      </c>
      <c r="N34" s="104">
        <f t="shared" si="32"/>
        <v>5</v>
      </c>
      <c r="O34" s="104">
        <f t="shared" si="32"/>
        <v>4</v>
      </c>
      <c r="P34" s="40">
        <f t="shared" si="7"/>
        <v>35</v>
      </c>
      <c r="Q34" s="104">
        <f t="shared" ref="Q34:Y34" si="33">IF($D11-18&gt;0,IF(Q$3&lt;=$D11-36,Q11-3,IF(Q$3&lt;=$D11-18,Q11-2,Q11-1)),IF($D11&gt;0,IF(Q$3&lt;=$D11,Q11-1,Q11)))</f>
        <v>4</v>
      </c>
      <c r="R34" s="104">
        <f t="shared" si="33"/>
        <v>5</v>
      </c>
      <c r="S34" s="104">
        <f t="shared" si="33"/>
        <v>3</v>
      </c>
      <c r="T34" s="104">
        <f t="shared" si="33"/>
        <v>4</v>
      </c>
      <c r="U34" s="104">
        <f t="shared" si="33"/>
        <v>3</v>
      </c>
      <c r="V34" s="104">
        <f t="shared" si="33"/>
        <v>4</v>
      </c>
      <c r="W34" s="104">
        <f t="shared" si="33"/>
        <v>2</v>
      </c>
      <c r="X34" s="104">
        <f t="shared" si="33"/>
        <v>5</v>
      </c>
      <c r="Y34" s="104">
        <f t="shared" si="33"/>
        <v>6</v>
      </c>
      <c r="Z34" s="40">
        <f t="shared" si="9"/>
        <v>36</v>
      </c>
      <c r="AA34" s="105">
        <f t="shared" si="10"/>
        <v>71</v>
      </c>
      <c r="AB34" s="10">
        <f t="shared" si="11"/>
        <v>71</v>
      </c>
      <c r="AC34" s="10">
        <f t="shared" si="12"/>
        <v>0</v>
      </c>
    </row>
    <row r="35" spans="1:29" ht="15.75" customHeight="1" x14ac:dyDescent="0.35">
      <c r="A35" s="99"/>
      <c r="B35" s="99"/>
      <c r="C35" s="117" t="str">
        <f t="shared" ref="C35:D35" si="34">C12</f>
        <v>Viki</v>
      </c>
      <c r="D35" s="106">
        <f t="shared" si="34"/>
        <v>12</v>
      </c>
      <c r="E35" s="102">
        <f t="shared" si="4"/>
        <v>1</v>
      </c>
      <c r="F35" s="118">
        <f t="shared" si="5"/>
        <v>10</v>
      </c>
      <c r="G35" s="104">
        <f t="shared" ref="G35:O35" si="35">IF($D12-18&gt;0,IF(G$3&lt;=$D12-36,G12-3,IF(G$3&lt;=$D12-18,G12-2,G12-1)),IF($D12&gt;0,IF(G$3&lt;=$D12,G12-1,G12)))</f>
        <v>5</v>
      </c>
      <c r="H35" s="104">
        <f t="shared" si="35"/>
        <v>1</v>
      </c>
      <c r="I35" s="104">
        <f t="shared" si="35"/>
        <v>5</v>
      </c>
      <c r="J35" s="104">
        <f t="shared" si="35"/>
        <v>4</v>
      </c>
      <c r="K35" s="104">
        <f t="shared" si="35"/>
        <v>4</v>
      </c>
      <c r="L35" s="104">
        <f t="shared" si="35"/>
        <v>5</v>
      </c>
      <c r="M35" s="104">
        <f t="shared" si="35"/>
        <v>3</v>
      </c>
      <c r="N35" s="104">
        <f t="shared" si="35"/>
        <v>3</v>
      </c>
      <c r="O35" s="104">
        <f t="shared" si="35"/>
        <v>4</v>
      </c>
      <c r="P35" s="40">
        <f t="shared" si="7"/>
        <v>34</v>
      </c>
      <c r="Q35" s="104">
        <f t="shared" ref="Q35:Y35" si="36">IF($D12-18&gt;0,IF(Q$3&lt;=$D12-36,Q12-3,IF(Q$3&lt;=$D12-18,Q12-2,Q12-1)),IF($D12&gt;0,IF(Q$3&lt;=$D12,Q12-1,Q12)))</f>
        <v>4</v>
      </c>
      <c r="R35" s="104">
        <f t="shared" si="36"/>
        <v>5</v>
      </c>
      <c r="S35" s="104">
        <f t="shared" si="36"/>
        <v>3</v>
      </c>
      <c r="T35" s="104">
        <f t="shared" si="36"/>
        <v>6</v>
      </c>
      <c r="U35" s="104">
        <f t="shared" si="36"/>
        <v>5</v>
      </c>
      <c r="V35" s="104">
        <f t="shared" si="36"/>
        <v>4</v>
      </c>
      <c r="W35" s="104">
        <f t="shared" si="36"/>
        <v>2</v>
      </c>
      <c r="X35" s="104">
        <f t="shared" si="36"/>
        <v>6</v>
      </c>
      <c r="Y35" s="104">
        <f t="shared" si="36"/>
        <v>6</v>
      </c>
      <c r="Z35" s="40">
        <f t="shared" si="9"/>
        <v>41</v>
      </c>
      <c r="AA35" s="105">
        <f t="shared" si="10"/>
        <v>75</v>
      </c>
      <c r="AB35" s="10">
        <f t="shared" si="11"/>
        <v>75</v>
      </c>
      <c r="AC35" s="10">
        <f t="shared" si="12"/>
        <v>0</v>
      </c>
    </row>
    <row r="36" spans="1:29" ht="15.75" customHeight="1" x14ac:dyDescent="0.35">
      <c r="A36" s="99"/>
      <c r="B36" s="99"/>
      <c r="C36" s="117">
        <f t="shared" ref="C36:D36" si="37">C13</f>
        <v>0</v>
      </c>
      <c r="D36" s="106">
        <f t="shared" si="37"/>
        <v>0</v>
      </c>
      <c r="E36" s="102">
        <f t="shared" si="4"/>
        <v>0</v>
      </c>
      <c r="F36" s="118">
        <f t="shared" si="5"/>
        <v>0</v>
      </c>
      <c r="G36" s="104" t="b">
        <f t="shared" ref="G36:O36" si="38">IF($D13-18&gt;0,IF(G$3&lt;=$D13-36,G13-3,IF(G$3&lt;=$D13-18,G13-2,G13-1)),IF($D13&gt;0,IF(G$3&lt;=$D13,G13-1,G13)))</f>
        <v>0</v>
      </c>
      <c r="H36" s="104" t="b">
        <f t="shared" si="38"/>
        <v>0</v>
      </c>
      <c r="I36" s="104" t="b">
        <f t="shared" si="38"/>
        <v>0</v>
      </c>
      <c r="J36" s="104" t="b">
        <f t="shared" si="38"/>
        <v>0</v>
      </c>
      <c r="K36" s="104" t="b">
        <f t="shared" si="38"/>
        <v>0</v>
      </c>
      <c r="L36" s="104" t="b">
        <f t="shared" si="38"/>
        <v>0</v>
      </c>
      <c r="M36" s="104" t="b">
        <f t="shared" si="38"/>
        <v>0</v>
      </c>
      <c r="N36" s="104" t="b">
        <f t="shared" si="38"/>
        <v>0</v>
      </c>
      <c r="O36" s="104" t="b">
        <f t="shared" si="38"/>
        <v>0</v>
      </c>
      <c r="P36" s="40">
        <f t="shared" si="7"/>
        <v>0</v>
      </c>
      <c r="Q36" s="104" t="b">
        <f t="shared" ref="Q36:Y36" si="39">IF($D13-18&gt;0,IF(Q$3&lt;=$D13-36,Q13-3,IF(Q$3&lt;=$D13-18,Q13-2,Q13-1)),IF($D13&gt;0,IF(Q$3&lt;=$D13,Q13-1,Q13)))</f>
        <v>0</v>
      </c>
      <c r="R36" s="104" t="b">
        <f t="shared" si="39"/>
        <v>0</v>
      </c>
      <c r="S36" s="104" t="b">
        <f t="shared" si="39"/>
        <v>0</v>
      </c>
      <c r="T36" s="104" t="b">
        <f t="shared" si="39"/>
        <v>0</v>
      </c>
      <c r="U36" s="104" t="b">
        <f t="shared" si="39"/>
        <v>0</v>
      </c>
      <c r="V36" s="104" t="b">
        <f t="shared" si="39"/>
        <v>0</v>
      </c>
      <c r="W36" s="104" t="b">
        <f t="shared" si="39"/>
        <v>0</v>
      </c>
      <c r="X36" s="104" t="b">
        <f t="shared" si="39"/>
        <v>0</v>
      </c>
      <c r="Y36" s="104" t="b">
        <f t="shared" si="39"/>
        <v>0</v>
      </c>
      <c r="Z36" s="40">
        <f t="shared" si="9"/>
        <v>0</v>
      </c>
      <c r="AA36" s="105">
        <f t="shared" si="10"/>
        <v>0</v>
      </c>
      <c r="AB36" s="10">
        <f t="shared" si="11"/>
        <v>0</v>
      </c>
      <c r="AC36" s="10">
        <f t="shared" si="12"/>
        <v>0</v>
      </c>
    </row>
    <row r="37" spans="1:29" ht="15.75" customHeight="1" x14ac:dyDescent="0.35">
      <c r="A37" s="99"/>
      <c r="B37" s="99"/>
      <c r="C37" s="117">
        <f t="shared" ref="C37:D37" si="40">C14</f>
        <v>0</v>
      </c>
      <c r="D37" s="106">
        <f t="shared" si="40"/>
        <v>0</v>
      </c>
      <c r="E37" s="102">
        <f t="shared" si="4"/>
        <v>0</v>
      </c>
      <c r="F37" s="118">
        <f t="shared" si="5"/>
        <v>0</v>
      </c>
      <c r="G37" s="104" t="b">
        <f t="shared" ref="G37:O37" si="41">IF($D14-18&gt;0,IF(G$3&lt;=$D14-36,G14-3,IF(G$3&lt;=$D14-18,G14-2,G14-1)),IF($D14&gt;0,IF(G$3&lt;=$D14,G14-1,G14)))</f>
        <v>0</v>
      </c>
      <c r="H37" s="104" t="b">
        <f t="shared" si="41"/>
        <v>0</v>
      </c>
      <c r="I37" s="104" t="b">
        <f t="shared" si="41"/>
        <v>0</v>
      </c>
      <c r="J37" s="104" t="b">
        <f t="shared" si="41"/>
        <v>0</v>
      </c>
      <c r="K37" s="104" t="b">
        <f t="shared" si="41"/>
        <v>0</v>
      </c>
      <c r="L37" s="104" t="b">
        <f t="shared" si="41"/>
        <v>0</v>
      </c>
      <c r="M37" s="104" t="b">
        <f t="shared" si="41"/>
        <v>0</v>
      </c>
      <c r="N37" s="104" t="b">
        <f t="shared" si="41"/>
        <v>0</v>
      </c>
      <c r="O37" s="104" t="b">
        <f t="shared" si="41"/>
        <v>0</v>
      </c>
      <c r="P37" s="40">
        <f t="shared" si="7"/>
        <v>0</v>
      </c>
      <c r="Q37" s="104" t="b">
        <f t="shared" ref="Q37:Y37" si="42">IF($D14-18&gt;0,IF(Q$3&lt;=$D14-36,Q14-3,IF(Q$3&lt;=$D14-18,Q14-2,Q14-1)),IF($D14&gt;0,IF(Q$3&lt;=$D14,Q14-1,Q14)))</f>
        <v>0</v>
      </c>
      <c r="R37" s="104" t="b">
        <f t="shared" si="42"/>
        <v>0</v>
      </c>
      <c r="S37" s="104" t="b">
        <f t="shared" si="42"/>
        <v>0</v>
      </c>
      <c r="T37" s="104" t="b">
        <f t="shared" si="42"/>
        <v>0</v>
      </c>
      <c r="U37" s="104" t="b">
        <f t="shared" si="42"/>
        <v>0</v>
      </c>
      <c r="V37" s="104" t="b">
        <f t="shared" si="42"/>
        <v>0</v>
      </c>
      <c r="W37" s="104" t="b">
        <f t="shared" si="42"/>
        <v>0</v>
      </c>
      <c r="X37" s="104" t="b">
        <f t="shared" si="42"/>
        <v>0</v>
      </c>
      <c r="Y37" s="104" t="b">
        <f t="shared" si="42"/>
        <v>0</v>
      </c>
      <c r="Z37" s="40">
        <f t="shared" si="9"/>
        <v>0</v>
      </c>
      <c r="AA37" s="105">
        <f t="shared" si="10"/>
        <v>0</v>
      </c>
      <c r="AB37" s="10">
        <f t="shared" si="11"/>
        <v>0</v>
      </c>
      <c r="AC37" s="10">
        <f t="shared" si="12"/>
        <v>0</v>
      </c>
    </row>
    <row r="38" spans="1:29" ht="15.75" customHeight="1" x14ac:dyDescent="0.35">
      <c r="A38" s="99"/>
      <c r="B38" s="99"/>
      <c r="C38" s="117">
        <f t="shared" ref="C38:D38" si="43">C15</f>
        <v>0</v>
      </c>
      <c r="D38" s="106">
        <f t="shared" si="43"/>
        <v>0</v>
      </c>
      <c r="E38" s="102">
        <f t="shared" si="4"/>
        <v>0</v>
      </c>
      <c r="F38" s="118">
        <f t="shared" si="5"/>
        <v>0</v>
      </c>
      <c r="G38" s="104" t="b">
        <f t="shared" ref="G38:O38" si="44">IF($D15-18&gt;0,IF(G$3&lt;=$D15-36,G15-3,IF(G$3&lt;=$D15-18,G15-2,G15-1)),IF($D15&gt;0,IF(G$3&lt;=$D15,G15-1,G15)))</f>
        <v>0</v>
      </c>
      <c r="H38" s="104" t="b">
        <f t="shared" si="44"/>
        <v>0</v>
      </c>
      <c r="I38" s="104" t="b">
        <f t="shared" si="44"/>
        <v>0</v>
      </c>
      <c r="J38" s="104" t="b">
        <f t="shared" si="44"/>
        <v>0</v>
      </c>
      <c r="K38" s="104" t="b">
        <f t="shared" si="44"/>
        <v>0</v>
      </c>
      <c r="L38" s="104" t="b">
        <f t="shared" si="44"/>
        <v>0</v>
      </c>
      <c r="M38" s="104" t="b">
        <f t="shared" si="44"/>
        <v>0</v>
      </c>
      <c r="N38" s="104" t="b">
        <f t="shared" si="44"/>
        <v>0</v>
      </c>
      <c r="O38" s="104" t="b">
        <f t="shared" si="44"/>
        <v>0</v>
      </c>
      <c r="P38" s="40">
        <f t="shared" si="7"/>
        <v>0</v>
      </c>
      <c r="Q38" s="104" t="b">
        <f t="shared" ref="Q38:Y38" si="45">IF($D15-18&gt;0,IF(Q$3&lt;=$D15-36,Q15-3,IF(Q$3&lt;=$D15-18,Q15-2,Q15-1)),IF($D15&gt;0,IF(Q$3&lt;=$D15,Q15-1,Q15)))</f>
        <v>0</v>
      </c>
      <c r="R38" s="104" t="b">
        <f t="shared" si="45"/>
        <v>0</v>
      </c>
      <c r="S38" s="104" t="b">
        <f t="shared" si="45"/>
        <v>0</v>
      </c>
      <c r="T38" s="104" t="b">
        <f t="shared" si="45"/>
        <v>0</v>
      </c>
      <c r="U38" s="104" t="b">
        <f t="shared" si="45"/>
        <v>0</v>
      </c>
      <c r="V38" s="104" t="b">
        <f t="shared" si="45"/>
        <v>0</v>
      </c>
      <c r="W38" s="104" t="b">
        <f t="shared" si="45"/>
        <v>0</v>
      </c>
      <c r="X38" s="104" t="b">
        <f t="shared" si="45"/>
        <v>0</v>
      </c>
      <c r="Y38" s="104" t="b">
        <f t="shared" si="45"/>
        <v>0</v>
      </c>
      <c r="Z38" s="40">
        <f t="shared" si="9"/>
        <v>0</v>
      </c>
      <c r="AA38" s="105">
        <f t="shared" si="10"/>
        <v>0</v>
      </c>
      <c r="AB38" s="10">
        <f t="shared" si="11"/>
        <v>0</v>
      </c>
      <c r="AC38" s="10">
        <f t="shared" si="12"/>
        <v>0</v>
      </c>
    </row>
    <row r="39" spans="1:29" ht="15.75" customHeight="1" x14ac:dyDescent="0.35">
      <c r="A39" s="99"/>
      <c r="B39" s="99"/>
      <c r="C39" s="117">
        <f t="shared" ref="C39:D39" si="46">C16</f>
        <v>0</v>
      </c>
      <c r="D39" s="106">
        <f t="shared" si="46"/>
        <v>0</v>
      </c>
      <c r="E39" s="102">
        <f t="shared" si="4"/>
        <v>0</v>
      </c>
      <c r="F39" s="118">
        <f t="shared" si="5"/>
        <v>0</v>
      </c>
      <c r="G39" s="104" t="b">
        <f t="shared" ref="G39:O39" si="47">IF($D16-18&gt;0,IF(G$3&lt;=$D16-36,G16-3,IF(G$3&lt;=$D16-18,G16-2,G16-1)),IF($D16&gt;0,IF(G$3&lt;=$D16,G16-1,G16)))</f>
        <v>0</v>
      </c>
      <c r="H39" s="104" t="b">
        <f t="shared" si="47"/>
        <v>0</v>
      </c>
      <c r="I39" s="104" t="b">
        <f t="shared" si="47"/>
        <v>0</v>
      </c>
      <c r="J39" s="104" t="b">
        <f t="shared" si="47"/>
        <v>0</v>
      </c>
      <c r="K39" s="104" t="b">
        <f t="shared" si="47"/>
        <v>0</v>
      </c>
      <c r="L39" s="104" t="b">
        <f t="shared" si="47"/>
        <v>0</v>
      </c>
      <c r="M39" s="104" t="b">
        <f t="shared" si="47"/>
        <v>0</v>
      </c>
      <c r="N39" s="104" t="b">
        <f t="shared" si="47"/>
        <v>0</v>
      </c>
      <c r="O39" s="104" t="b">
        <f t="shared" si="47"/>
        <v>0</v>
      </c>
      <c r="P39" s="40">
        <f t="shared" si="7"/>
        <v>0</v>
      </c>
      <c r="Q39" s="104" t="b">
        <f t="shared" ref="Q39:Y39" si="48">IF($D16-18&gt;0,IF(Q$3&lt;=$D16-36,Q16-3,IF(Q$3&lt;=$D16-18,Q16-2,Q16-1)),IF($D16&gt;0,IF(Q$3&lt;=$D16,Q16-1,Q16)))</f>
        <v>0</v>
      </c>
      <c r="R39" s="104" t="b">
        <f t="shared" si="48"/>
        <v>0</v>
      </c>
      <c r="S39" s="104" t="b">
        <f t="shared" si="48"/>
        <v>0</v>
      </c>
      <c r="T39" s="104" t="b">
        <f t="shared" si="48"/>
        <v>0</v>
      </c>
      <c r="U39" s="104" t="b">
        <f t="shared" si="48"/>
        <v>0</v>
      </c>
      <c r="V39" s="104" t="b">
        <f t="shared" si="48"/>
        <v>0</v>
      </c>
      <c r="W39" s="104" t="b">
        <f t="shared" si="48"/>
        <v>0</v>
      </c>
      <c r="X39" s="104" t="b">
        <f t="shared" si="48"/>
        <v>0</v>
      </c>
      <c r="Y39" s="104" t="b">
        <f t="shared" si="48"/>
        <v>0</v>
      </c>
      <c r="Z39" s="40">
        <f t="shared" si="9"/>
        <v>0</v>
      </c>
      <c r="AA39" s="105">
        <f t="shared" si="10"/>
        <v>0</v>
      </c>
      <c r="AB39" s="10">
        <f t="shared" si="11"/>
        <v>0</v>
      </c>
      <c r="AC39" s="10">
        <f t="shared" si="12"/>
        <v>0</v>
      </c>
    </row>
    <row r="40" spans="1:29" ht="15.75" customHeight="1" x14ac:dyDescent="0.35">
      <c r="A40" s="99"/>
      <c r="B40" s="99"/>
      <c r="C40" s="117">
        <f t="shared" ref="C40:D40" si="49">C17</f>
        <v>0</v>
      </c>
      <c r="D40" s="106">
        <f t="shared" si="49"/>
        <v>0</v>
      </c>
      <c r="E40" s="102">
        <f t="shared" si="4"/>
        <v>0</v>
      </c>
      <c r="F40" s="118">
        <f t="shared" si="5"/>
        <v>0</v>
      </c>
      <c r="G40" s="104" t="b">
        <f t="shared" ref="G40:O40" si="50">IF($D17-18&gt;0,IF(G$3&lt;=$D17-36,G17-3,IF(G$3&lt;=$D17-18,G17-2,G17-1)),IF($D17&gt;0,IF(G$3&lt;=$D17,G17-1,G17)))</f>
        <v>0</v>
      </c>
      <c r="H40" s="104" t="b">
        <f t="shared" si="50"/>
        <v>0</v>
      </c>
      <c r="I40" s="104" t="b">
        <f t="shared" si="50"/>
        <v>0</v>
      </c>
      <c r="J40" s="104" t="b">
        <f t="shared" si="50"/>
        <v>0</v>
      </c>
      <c r="K40" s="104" t="b">
        <f t="shared" si="50"/>
        <v>0</v>
      </c>
      <c r="L40" s="104" t="b">
        <f t="shared" si="50"/>
        <v>0</v>
      </c>
      <c r="M40" s="104" t="b">
        <f t="shared" si="50"/>
        <v>0</v>
      </c>
      <c r="N40" s="104" t="b">
        <f t="shared" si="50"/>
        <v>0</v>
      </c>
      <c r="O40" s="104" t="b">
        <f t="shared" si="50"/>
        <v>0</v>
      </c>
      <c r="P40" s="40">
        <f t="shared" si="7"/>
        <v>0</v>
      </c>
      <c r="Q40" s="104" t="b">
        <f t="shared" ref="Q40:Y40" si="51">IF($D17-18&gt;0,IF(Q$3&lt;=$D17-36,Q17-3,IF(Q$3&lt;=$D17-18,Q17-2,Q17-1)),IF($D17&gt;0,IF(Q$3&lt;=$D17,Q17-1,Q17)))</f>
        <v>0</v>
      </c>
      <c r="R40" s="104" t="b">
        <f t="shared" si="51"/>
        <v>0</v>
      </c>
      <c r="S40" s="104" t="b">
        <f t="shared" si="51"/>
        <v>0</v>
      </c>
      <c r="T40" s="104" t="b">
        <f t="shared" si="51"/>
        <v>0</v>
      </c>
      <c r="U40" s="104" t="b">
        <f t="shared" si="51"/>
        <v>0</v>
      </c>
      <c r="V40" s="104" t="b">
        <f t="shared" si="51"/>
        <v>0</v>
      </c>
      <c r="W40" s="104" t="b">
        <f t="shared" si="51"/>
        <v>0</v>
      </c>
      <c r="X40" s="104" t="b">
        <f t="shared" si="51"/>
        <v>0</v>
      </c>
      <c r="Y40" s="104" t="b">
        <f t="shared" si="51"/>
        <v>0</v>
      </c>
      <c r="Z40" s="40">
        <f t="shared" si="9"/>
        <v>0</v>
      </c>
      <c r="AA40" s="105">
        <f t="shared" si="10"/>
        <v>0</v>
      </c>
      <c r="AB40" s="10">
        <f t="shared" si="11"/>
        <v>0</v>
      </c>
      <c r="AC40" s="10">
        <f t="shared" si="12"/>
        <v>0</v>
      </c>
    </row>
    <row r="41" spans="1:29" ht="15.75" customHeight="1" x14ac:dyDescent="0.35">
      <c r="A41" s="99"/>
      <c r="B41" s="99"/>
      <c r="C41" s="117">
        <f t="shared" ref="C41:D41" si="52">C18</f>
        <v>0</v>
      </c>
      <c r="D41" s="106">
        <f t="shared" si="52"/>
        <v>0</v>
      </c>
      <c r="E41" s="102">
        <f t="shared" si="4"/>
        <v>0</v>
      </c>
      <c r="F41" s="118">
        <f t="shared" si="5"/>
        <v>0</v>
      </c>
      <c r="G41" s="104" t="b">
        <f t="shared" ref="G41:O41" si="53">IF($D18-18&gt;0,IF(G$3&lt;=$D18-36,G18-3,IF(G$3&lt;=$D18-18,G18-2,G18-1)),IF($D18&gt;0,IF(G$3&lt;=$D18,G18-1,G18)))</f>
        <v>0</v>
      </c>
      <c r="H41" s="104" t="b">
        <f t="shared" si="53"/>
        <v>0</v>
      </c>
      <c r="I41" s="104" t="b">
        <f t="shared" si="53"/>
        <v>0</v>
      </c>
      <c r="J41" s="104" t="b">
        <f t="shared" si="53"/>
        <v>0</v>
      </c>
      <c r="K41" s="104" t="b">
        <f t="shared" si="53"/>
        <v>0</v>
      </c>
      <c r="L41" s="104" t="b">
        <f t="shared" si="53"/>
        <v>0</v>
      </c>
      <c r="M41" s="104" t="b">
        <f t="shared" si="53"/>
        <v>0</v>
      </c>
      <c r="N41" s="104" t="b">
        <f t="shared" si="53"/>
        <v>0</v>
      </c>
      <c r="O41" s="104" t="b">
        <f t="shared" si="53"/>
        <v>0</v>
      </c>
      <c r="P41" s="40">
        <f t="shared" si="7"/>
        <v>0</v>
      </c>
      <c r="Q41" s="104" t="b">
        <f t="shared" ref="Q41:Y41" si="54">IF($D18-18&gt;0,IF(Q$3&lt;=$D18-36,Q18-3,IF(Q$3&lt;=$D18-18,Q18-2,Q18-1)),IF($D18&gt;0,IF(Q$3&lt;=$D18,Q18-1,Q18)))</f>
        <v>0</v>
      </c>
      <c r="R41" s="104" t="b">
        <f t="shared" si="54"/>
        <v>0</v>
      </c>
      <c r="S41" s="104" t="b">
        <f t="shared" si="54"/>
        <v>0</v>
      </c>
      <c r="T41" s="104" t="b">
        <f t="shared" si="54"/>
        <v>0</v>
      </c>
      <c r="U41" s="104" t="b">
        <f t="shared" si="54"/>
        <v>0</v>
      </c>
      <c r="V41" s="104" t="b">
        <f t="shared" si="54"/>
        <v>0</v>
      </c>
      <c r="W41" s="104" t="b">
        <f t="shared" si="54"/>
        <v>0</v>
      </c>
      <c r="X41" s="104" t="b">
        <f t="shared" si="54"/>
        <v>0</v>
      </c>
      <c r="Y41" s="104" t="b">
        <f t="shared" si="54"/>
        <v>0</v>
      </c>
      <c r="Z41" s="40">
        <f t="shared" si="9"/>
        <v>0</v>
      </c>
      <c r="AA41" s="105">
        <f t="shared" si="10"/>
        <v>0</v>
      </c>
      <c r="AB41" s="10">
        <f t="shared" si="11"/>
        <v>0</v>
      </c>
      <c r="AC41" s="10">
        <f t="shared" si="12"/>
        <v>0</v>
      </c>
    </row>
    <row r="42" spans="1:29" ht="15.75" customHeight="1" x14ac:dyDescent="0.35">
      <c r="A42" s="99"/>
      <c r="B42" s="99"/>
      <c r="C42" s="117">
        <f t="shared" ref="C42:D42" si="55">C19</f>
        <v>0</v>
      </c>
      <c r="D42" s="106">
        <f t="shared" si="55"/>
        <v>0</v>
      </c>
      <c r="E42" s="102">
        <f t="shared" si="4"/>
        <v>0</v>
      </c>
      <c r="F42" s="118">
        <f t="shared" si="5"/>
        <v>0</v>
      </c>
      <c r="G42" s="104" t="b">
        <f t="shared" ref="G42:O42" si="56">IF($D19-18&gt;0,IF(G$3&lt;=$D19-36,G19-3,IF(G$3&lt;=$D19-18,G19-2,G19-1)),IF($D19&gt;0,IF(G$3&lt;=$D19,G19-1,G19)))</f>
        <v>0</v>
      </c>
      <c r="H42" s="104" t="b">
        <f t="shared" si="56"/>
        <v>0</v>
      </c>
      <c r="I42" s="104" t="b">
        <f t="shared" si="56"/>
        <v>0</v>
      </c>
      <c r="J42" s="104" t="b">
        <f t="shared" si="56"/>
        <v>0</v>
      </c>
      <c r="K42" s="104" t="b">
        <f t="shared" si="56"/>
        <v>0</v>
      </c>
      <c r="L42" s="104" t="b">
        <f t="shared" si="56"/>
        <v>0</v>
      </c>
      <c r="M42" s="104" t="b">
        <f t="shared" si="56"/>
        <v>0</v>
      </c>
      <c r="N42" s="104" t="b">
        <f t="shared" si="56"/>
        <v>0</v>
      </c>
      <c r="O42" s="104" t="b">
        <f t="shared" si="56"/>
        <v>0</v>
      </c>
      <c r="P42" s="40">
        <f t="shared" si="7"/>
        <v>0</v>
      </c>
      <c r="Q42" s="104" t="b">
        <f t="shared" ref="Q42:Y42" si="57">IF($D19-18&gt;0,IF(Q$3&lt;=$D19-36,Q19-3,IF(Q$3&lt;=$D19-18,Q19-2,Q19-1)),IF($D19&gt;0,IF(Q$3&lt;=$D19,Q19-1,Q19)))</f>
        <v>0</v>
      </c>
      <c r="R42" s="104" t="b">
        <f t="shared" si="57"/>
        <v>0</v>
      </c>
      <c r="S42" s="104" t="b">
        <f t="shared" si="57"/>
        <v>0</v>
      </c>
      <c r="T42" s="104" t="b">
        <f t="shared" si="57"/>
        <v>0</v>
      </c>
      <c r="U42" s="104" t="b">
        <f t="shared" si="57"/>
        <v>0</v>
      </c>
      <c r="V42" s="104" t="b">
        <f t="shared" si="57"/>
        <v>0</v>
      </c>
      <c r="W42" s="104" t="b">
        <f t="shared" si="57"/>
        <v>0</v>
      </c>
      <c r="X42" s="104" t="b">
        <f t="shared" si="57"/>
        <v>0</v>
      </c>
      <c r="Y42" s="104" t="b">
        <f t="shared" si="57"/>
        <v>0</v>
      </c>
      <c r="Z42" s="40">
        <f t="shared" si="9"/>
        <v>0</v>
      </c>
      <c r="AA42" s="105">
        <f t="shared" si="10"/>
        <v>0</v>
      </c>
      <c r="AB42" s="10">
        <f t="shared" si="11"/>
        <v>0</v>
      </c>
      <c r="AC42" s="10">
        <f t="shared" si="12"/>
        <v>0</v>
      </c>
    </row>
    <row r="43" spans="1:29" ht="15.75" customHeight="1" x14ac:dyDescent="0.35">
      <c r="A43" s="99"/>
      <c r="B43" s="99"/>
      <c r="C43" s="117">
        <f t="shared" ref="C43:D43" si="58">C20</f>
        <v>0</v>
      </c>
      <c r="D43" s="106">
        <f t="shared" si="58"/>
        <v>0</v>
      </c>
      <c r="E43" s="102">
        <f t="shared" si="4"/>
        <v>0</v>
      </c>
      <c r="F43" s="118">
        <f t="shared" si="5"/>
        <v>0</v>
      </c>
      <c r="G43" s="104" t="b">
        <f t="shared" ref="G43:O43" si="59">IF($D20-18&gt;0,IF(G$3&lt;=$D20-36,G20-3,IF(G$3&lt;=$D20-18,G20-2,G20-1)),IF($D20&gt;0,IF(G$3&lt;=$D20,G20-1,G20)))</f>
        <v>0</v>
      </c>
      <c r="H43" s="104" t="b">
        <f t="shared" si="59"/>
        <v>0</v>
      </c>
      <c r="I43" s="104" t="b">
        <f t="shared" si="59"/>
        <v>0</v>
      </c>
      <c r="J43" s="104" t="b">
        <f t="shared" si="59"/>
        <v>0</v>
      </c>
      <c r="K43" s="104" t="b">
        <f t="shared" si="59"/>
        <v>0</v>
      </c>
      <c r="L43" s="104" t="b">
        <f t="shared" si="59"/>
        <v>0</v>
      </c>
      <c r="M43" s="104" t="b">
        <f t="shared" si="59"/>
        <v>0</v>
      </c>
      <c r="N43" s="104" t="b">
        <f t="shared" si="59"/>
        <v>0</v>
      </c>
      <c r="O43" s="104" t="b">
        <f t="shared" si="59"/>
        <v>0</v>
      </c>
      <c r="P43" s="40">
        <f t="shared" si="7"/>
        <v>0</v>
      </c>
      <c r="Q43" s="104" t="b">
        <f t="shared" ref="Q43:Y43" si="60">IF($D20-18&gt;0,IF(Q$3&lt;=$D20-36,Q20-3,IF(Q$3&lt;=$D20-18,Q20-2,Q20-1)),IF($D20&gt;0,IF(Q$3&lt;=$D20,Q20-1,Q20)))</f>
        <v>0</v>
      </c>
      <c r="R43" s="104" t="b">
        <f t="shared" si="60"/>
        <v>0</v>
      </c>
      <c r="S43" s="104" t="b">
        <f t="shared" si="60"/>
        <v>0</v>
      </c>
      <c r="T43" s="104" t="b">
        <f t="shared" si="60"/>
        <v>0</v>
      </c>
      <c r="U43" s="104" t="b">
        <f t="shared" si="60"/>
        <v>0</v>
      </c>
      <c r="V43" s="104" t="b">
        <f t="shared" si="60"/>
        <v>0</v>
      </c>
      <c r="W43" s="104" t="b">
        <f t="shared" si="60"/>
        <v>0</v>
      </c>
      <c r="X43" s="104" t="b">
        <f t="shared" si="60"/>
        <v>0</v>
      </c>
      <c r="Y43" s="104" t="b">
        <f t="shared" si="60"/>
        <v>0</v>
      </c>
      <c r="Z43" s="40">
        <f t="shared" si="9"/>
        <v>0</v>
      </c>
      <c r="AA43" s="105">
        <f t="shared" si="10"/>
        <v>0</v>
      </c>
      <c r="AB43" s="10">
        <f t="shared" si="11"/>
        <v>0</v>
      </c>
      <c r="AC43" s="10">
        <f t="shared" si="12"/>
        <v>0</v>
      </c>
    </row>
    <row r="44" spans="1:29" ht="15.75" customHeight="1" x14ac:dyDescent="0.35">
      <c r="A44" s="99"/>
      <c r="B44" s="99"/>
      <c r="C44" s="117">
        <f t="shared" ref="C44:D44" si="61">C21</f>
        <v>0</v>
      </c>
      <c r="D44" s="106">
        <f t="shared" si="61"/>
        <v>0</v>
      </c>
      <c r="E44" s="102">
        <f t="shared" si="4"/>
        <v>0</v>
      </c>
      <c r="F44" s="118">
        <f t="shared" si="5"/>
        <v>0</v>
      </c>
      <c r="G44" s="104" t="b">
        <f t="shared" ref="G44:O44" si="62">IF($D21-18&gt;0,IF(G$3&lt;=$D21-36,G21-3,IF(G$3&lt;=$D21-18,G21-2,G21-1)),IF($D21&gt;0,IF(G$3&lt;=$D21,G21-1,G21)))</f>
        <v>0</v>
      </c>
      <c r="H44" s="104" t="b">
        <f t="shared" si="62"/>
        <v>0</v>
      </c>
      <c r="I44" s="104" t="b">
        <f t="shared" si="62"/>
        <v>0</v>
      </c>
      <c r="J44" s="104" t="b">
        <f t="shared" si="62"/>
        <v>0</v>
      </c>
      <c r="K44" s="104" t="b">
        <f t="shared" si="62"/>
        <v>0</v>
      </c>
      <c r="L44" s="104" t="b">
        <f t="shared" si="62"/>
        <v>0</v>
      </c>
      <c r="M44" s="104" t="b">
        <f t="shared" si="62"/>
        <v>0</v>
      </c>
      <c r="N44" s="104" t="b">
        <f t="shared" si="62"/>
        <v>0</v>
      </c>
      <c r="O44" s="104" t="b">
        <f t="shared" si="62"/>
        <v>0</v>
      </c>
      <c r="P44" s="40">
        <f t="shared" si="7"/>
        <v>0</v>
      </c>
      <c r="Q44" s="104" t="b">
        <f t="shared" ref="Q44:Y44" si="63">IF($D21-18&gt;0,IF(Q$3&lt;=$D21-36,Q21-3,IF(Q$3&lt;=$D21-18,Q21-2,Q21-1)),IF($D21&gt;0,IF(Q$3&lt;=$D21,Q21-1,Q21)))</f>
        <v>0</v>
      </c>
      <c r="R44" s="104" t="b">
        <f t="shared" si="63"/>
        <v>0</v>
      </c>
      <c r="S44" s="104" t="b">
        <f t="shared" si="63"/>
        <v>0</v>
      </c>
      <c r="T44" s="104" t="b">
        <f t="shared" si="63"/>
        <v>0</v>
      </c>
      <c r="U44" s="104" t="b">
        <f t="shared" si="63"/>
        <v>0</v>
      </c>
      <c r="V44" s="104" t="b">
        <f t="shared" si="63"/>
        <v>0</v>
      </c>
      <c r="W44" s="104" t="b">
        <f t="shared" si="63"/>
        <v>0</v>
      </c>
      <c r="X44" s="104" t="b">
        <f t="shared" si="63"/>
        <v>0</v>
      </c>
      <c r="Y44" s="104" t="b">
        <f t="shared" si="63"/>
        <v>0</v>
      </c>
      <c r="Z44" s="40">
        <f t="shared" si="9"/>
        <v>0</v>
      </c>
      <c r="AA44" s="105">
        <f t="shared" si="10"/>
        <v>0</v>
      </c>
      <c r="AB44" s="10">
        <f t="shared" si="11"/>
        <v>0</v>
      </c>
      <c r="AC44" s="10">
        <f t="shared" si="12"/>
        <v>0</v>
      </c>
    </row>
    <row r="45" spans="1:29" ht="15.75" customHeight="1" x14ac:dyDescent="0.35">
      <c r="A45" s="99"/>
      <c r="B45" s="99"/>
      <c r="C45" s="117">
        <f t="shared" ref="C45:D45" si="64">C22</f>
        <v>0</v>
      </c>
      <c r="D45" s="106">
        <f t="shared" si="64"/>
        <v>0</v>
      </c>
      <c r="E45" s="102">
        <f t="shared" si="4"/>
        <v>0</v>
      </c>
      <c r="F45" s="118">
        <f t="shared" si="5"/>
        <v>0</v>
      </c>
      <c r="G45" s="104" t="b">
        <f t="shared" ref="G45:O45" si="65">IF($D22-18&gt;0,IF(G$3&lt;=$D22-36,G22-3,IF(G$3&lt;=$D22-18,G22-2,G22-1)),IF($D22&gt;0,IF(G$3&lt;=$D22,G22-1,G22)))</f>
        <v>0</v>
      </c>
      <c r="H45" s="104" t="b">
        <f t="shared" si="65"/>
        <v>0</v>
      </c>
      <c r="I45" s="104" t="b">
        <f t="shared" si="65"/>
        <v>0</v>
      </c>
      <c r="J45" s="104" t="b">
        <f t="shared" si="65"/>
        <v>0</v>
      </c>
      <c r="K45" s="104" t="b">
        <f t="shared" si="65"/>
        <v>0</v>
      </c>
      <c r="L45" s="104" t="b">
        <f t="shared" si="65"/>
        <v>0</v>
      </c>
      <c r="M45" s="104" t="b">
        <f t="shared" si="65"/>
        <v>0</v>
      </c>
      <c r="N45" s="104" t="b">
        <f t="shared" si="65"/>
        <v>0</v>
      </c>
      <c r="O45" s="104" t="b">
        <f t="shared" si="65"/>
        <v>0</v>
      </c>
      <c r="P45" s="40">
        <f t="shared" si="7"/>
        <v>0</v>
      </c>
      <c r="Q45" s="104" t="b">
        <f t="shared" ref="Q45:Y45" si="66">IF($D22-18&gt;0,IF(Q$3&lt;=$D22-36,Q22-3,IF(Q$3&lt;=$D22-18,Q22-2,Q22-1)),IF($D22&gt;0,IF(Q$3&lt;=$D22,Q22-1,Q22)))</f>
        <v>0</v>
      </c>
      <c r="R45" s="104" t="b">
        <f t="shared" si="66"/>
        <v>0</v>
      </c>
      <c r="S45" s="104" t="b">
        <f t="shared" si="66"/>
        <v>0</v>
      </c>
      <c r="T45" s="104" t="b">
        <f t="shared" si="66"/>
        <v>0</v>
      </c>
      <c r="U45" s="104" t="b">
        <f t="shared" si="66"/>
        <v>0</v>
      </c>
      <c r="V45" s="104" t="b">
        <f t="shared" si="66"/>
        <v>0</v>
      </c>
      <c r="W45" s="104" t="b">
        <f t="shared" si="66"/>
        <v>0</v>
      </c>
      <c r="X45" s="104" t="b">
        <f t="shared" si="66"/>
        <v>0</v>
      </c>
      <c r="Y45" s="104" t="b">
        <f t="shared" si="66"/>
        <v>0</v>
      </c>
      <c r="Z45" s="40">
        <f t="shared" si="9"/>
        <v>0</v>
      </c>
      <c r="AA45" s="105">
        <f t="shared" si="10"/>
        <v>0</v>
      </c>
      <c r="AB45" s="10">
        <f t="shared" si="11"/>
        <v>0</v>
      </c>
      <c r="AC45" s="10">
        <f t="shared" si="12"/>
        <v>0</v>
      </c>
    </row>
    <row r="46" spans="1:29" ht="15.75" customHeight="1" x14ac:dyDescent="0.35">
      <c r="A46" s="99"/>
      <c r="B46" s="99"/>
      <c r="C46" s="117">
        <f t="shared" ref="C46:D46" si="67">C23</f>
        <v>0</v>
      </c>
      <c r="D46" s="106">
        <f t="shared" si="67"/>
        <v>0</v>
      </c>
      <c r="E46" s="102">
        <f t="shared" si="4"/>
        <v>0</v>
      </c>
      <c r="F46" s="118">
        <f t="shared" si="5"/>
        <v>0</v>
      </c>
      <c r="G46" s="104" t="b">
        <f t="shared" ref="G46:O46" si="68">IF($D23-18&gt;0,IF(G$3&lt;=$D23-36,G23-3,IF(G$3&lt;=$D23-18,G23-2,G23-1)),IF($D23&gt;0,IF(G$3&lt;=$D23,G23-1,G23)))</f>
        <v>0</v>
      </c>
      <c r="H46" s="104" t="b">
        <f t="shared" si="68"/>
        <v>0</v>
      </c>
      <c r="I46" s="104" t="b">
        <f t="shared" si="68"/>
        <v>0</v>
      </c>
      <c r="J46" s="104" t="b">
        <f t="shared" si="68"/>
        <v>0</v>
      </c>
      <c r="K46" s="104" t="b">
        <f t="shared" si="68"/>
        <v>0</v>
      </c>
      <c r="L46" s="104" t="b">
        <f t="shared" si="68"/>
        <v>0</v>
      </c>
      <c r="M46" s="104" t="b">
        <f t="shared" si="68"/>
        <v>0</v>
      </c>
      <c r="N46" s="104" t="b">
        <f t="shared" si="68"/>
        <v>0</v>
      </c>
      <c r="O46" s="104" t="b">
        <f t="shared" si="68"/>
        <v>0</v>
      </c>
      <c r="P46" s="40">
        <f t="shared" si="7"/>
        <v>0</v>
      </c>
      <c r="Q46" s="104" t="b">
        <f t="shared" ref="Q46:Y46" si="69">IF($D23-18&gt;0,IF(Q$3&lt;=$D23-36,Q23-3,IF(Q$3&lt;=$D23-18,Q23-2,Q23-1)),IF($D23&gt;0,IF(Q$3&lt;=$D23,Q23-1,Q23)))</f>
        <v>0</v>
      </c>
      <c r="R46" s="104" t="b">
        <f t="shared" si="69"/>
        <v>0</v>
      </c>
      <c r="S46" s="104" t="b">
        <f t="shared" si="69"/>
        <v>0</v>
      </c>
      <c r="T46" s="104" t="b">
        <f t="shared" si="69"/>
        <v>0</v>
      </c>
      <c r="U46" s="104" t="b">
        <f t="shared" si="69"/>
        <v>0</v>
      </c>
      <c r="V46" s="104" t="b">
        <f t="shared" si="69"/>
        <v>0</v>
      </c>
      <c r="W46" s="104" t="b">
        <f t="shared" si="69"/>
        <v>0</v>
      </c>
      <c r="X46" s="104" t="b">
        <f t="shared" si="69"/>
        <v>0</v>
      </c>
      <c r="Y46" s="104" t="b">
        <f t="shared" si="69"/>
        <v>0</v>
      </c>
      <c r="Z46" s="40">
        <f t="shared" si="9"/>
        <v>0</v>
      </c>
      <c r="AA46" s="105">
        <f t="shared" si="10"/>
        <v>0</v>
      </c>
      <c r="AB46" s="10">
        <f t="shared" si="11"/>
        <v>0</v>
      </c>
      <c r="AC46" s="10">
        <f t="shared" si="12"/>
        <v>0</v>
      </c>
    </row>
    <row r="47" spans="1:29" ht="15.75" customHeight="1" x14ac:dyDescent="0.45">
      <c r="C47" s="1" t="s">
        <v>2</v>
      </c>
      <c r="E47" s="10"/>
      <c r="F47" s="120"/>
      <c r="G47" s="11">
        <v>1</v>
      </c>
      <c r="H47" s="11">
        <v>2</v>
      </c>
      <c r="I47" s="11">
        <v>3</v>
      </c>
      <c r="J47" s="11">
        <v>4</v>
      </c>
      <c r="K47" s="11">
        <v>5</v>
      </c>
      <c r="L47" s="11">
        <v>6</v>
      </c>
      <c r="M47" s="11">
        <v>8</v>
      </c>
      <c r="N47" s="11">
        <v>7</v>
      </c>
      <c r="O47" s="11">
        <v>9</v>
      </c>
      <c r="P47" s="13"/>
      <c r="Q47" s="11">
        <v>10</v>
      </c>
      <c r="R47" s="11">
        <v>11</v>
      </c>
      <c r="S47" s="11">
        <v>12</v>
      </c>
      <c r="T47" s="11">
        <v>13</v>
      </c>
      <c r="U47" s="11">
        <v>14</v>
      </c>
      <c r="V47" s="11">
        <v>15</v>
      </c>
      <c r="W47" s="11">
        <v>16</v>
      </c>
      <c r="X47" s="11">
        <v>17</v>
      </c>
      <c r="Y47" s="11">
        <v>18</v>
      </c>
      <c r="Z47" s="13"/>
      <c r="AB47" s="10"/>
      <c r="AC47" s="10"/>
    </row>
    <row r="48" spans="1:29" ht="15.75" customHeight="1" x14ac:dyDescent="0.35">
      <c r="C48" s="121" t="s">
        <v>8</v>
      </c>
      <c r="F48" s="130"/>
      <c r="G48" s="19">
        <v>4</v>
      </c>
      <c r="H48" s="19">
        <v>4</v>
      </c>
      <c r="I48" s="19">
        <v>3</v>
      </c>
      <c r="J48" s="19">
        <v>4</v>
      </c>
      <c r="K48" s="19">
        <v>4</v>
      </c>
      <c r="L48" s="19">
        <v>5</v>
      </c>
      <c r="M48" s="19">
        <v>3</v>
      </c>
      <c r="N48" s="19">
        <v>4</v>
      </c>
      <c r="O48" s="19">
        <v>5</v>
      </c>
      <c r="P48" s="19"/>
      <c r="Q48" s="19">
        <v>4</v>
      </c>
      <c r="R48" s="19">
        <v>4</v>
      </c>
      <c r="S48" s="19">
        <v>4</v>
      </c>
      <c r="T48" s="19">
        <v>3</v>
      </c>
      <c r="U48" s="19">
        <v>5</v>
      </c>
      <c r="V48" s="19">
        <v>4</v>
      </c>
      <c r="W48" s="19">
        <v>5</v>
      </c>
      <c r="X48" s="19">
        <v>3</v>
      </c>
      <c r="Y48" s="19">
        <v>4</v>
      </c>
      <c r="Z48" s="19"/>
      <c r="AB48" s="10"/>
      <c r="AC48" s="10"/>
    </row>
    <row r="49" spans="3:29" ht="15.75" customHeight="1" x14ac:dyDescent="0.35">
      <c r="C49" s="123" t="s">
        <v>32</v>
      </c>
      <c r="E49" s="10"/>
      <c r="F49" s="120"/>
      <c r="G49" s="123">
        <f t="shared" ref="G49:O49" si="70">MIN(G4:G23)</f>
        <v>4</v>
      </c>
      <c r="H49" s="123">
        <f t="shared" si="70"/>
        <v>2</v>
      </c>
      <c r="I49" s="123">
        <f t="shared" si="70"/>
        <v>4</v>
      </c>
      <c r="J49" s="123">
        <f t="shared" si="70"/>
        <v>3</v>
      </c>
      <c r="K49" s="123">
        <f t="shared" si="70"/>
        <v>2</v>
      </c>
      <c r="L49" s="123">
        <f t="shared" si="70"/>
        <v>4</v>
      </c>
      <c r="M49" s="123">
        <f t="shared" si="70"/>
        <v>3</v>
      </c>
      <c r="N49" s="123">
        <f t="shared" si="70"/>
        <v>4</v>
      </c>
      <c r="O49" s="123">
        <f t="shared" si="70"/>
        <v>4</v>
      </c>
      <c r="P49" s="123"/>
      <c r="Q49" s="123">
        <f t="shared" ref="Q49:Y49" si="71">MIN(Q4:Q23)</f>
        <v>3</v>
      </c>
      <c r="R49" s="123">
        <f t="shared" si="71"/>
        <v>5</v>
      </c>
      <c r="S49" s="123">
        <f t="shared" si="71"/>
        <v>3</v>
      </c>
      <c r="T49" s="123">
        <f t="shared" si="71"/>
        <v>4</v>
      </c>
      <c r="U49" s="123">
        <f t="shared" si="71"/>
        <v>4</v>
      </c>
      <c r="V49" s="123">
        <f t="shared" si="71"/>
        <v>5</v>
      </c>
      <c r="W49" s="123">
        <f t="shared" si="71"/>
        <v>3</v>
      </c>
      <c r="X49" s="123">
        <f t="shared" si="71"/>
        <v>3</v>
      </c>
      <c r="Y49" s="123">
        <f t="shared" si="71"/>
        <v>5</v>
      </c>
      <c r="Z49" s="123"/>
      <c r="AA49" s="123"/>
      <c r="AB49" s="10"/>
      <c r="AC49" s="10"/>
    </row>
    <row r="50" spans="3:29" ht="15.75" customHeight="1" x14ac:dyDescent="0.35">
      <c r="C50" s="124" t="s">
        <v>33</v>
      </c>
      <c r="E50" s="10"/>
      <c r="F50" s="120"/>
      <c r="G50" s="124">
        <f t="shared" ref="G50:O50" si="72">MIN(G27:G46)</f>
        <v>4</v>
      </c>
      <c r="H50" s="124">
        <f t="shared" si="72"/>
        <v>1</v>
      </c>
      <c r="I50" s="124">
        <f t="shared" si="72"/>
        <v>3</v>
      </c>
      <c r="J50" s="124">
        <f t="shared" si="72"/>
        <v>3</v>
      </c>
      <c r="K50" s="124">
        <f t="shared" si="72"/>
        <v>1</v>
      </c>
      <c r="L50" s="124">
        <f t="shared" si="72"/>
        <v>4</v>
      </c>
      <c r="M50" s="124">
        <f t="shared" si="72"/>
        <v>2</v>
      </c>
      <c r="N50" s="124">
        <f t="shared" si="72"/>
        <v>2</v>
      </c>
      <c r="O50" s="124">
        <f t="shared" si="72"/>
        <v>3</v>
      </c>
      <c r="P50" s="124"/>
      <c r="Q50" s="124">
        <f t="shared" ref="Q50:Y50" si="73">MIN(Q27:Q46)</f>
        <v>2</v>
      </c>
      <c r="R50" s="124">
        <f t="shared" si="73"/>
        <v>4</v>
      </c>
      <c r="S50" s="124">
        <f t="shared" si="73"/>
        <v>2</v>
      </c>
      <c r="T50" s="124">
        <f t="shared" si="73"/>
        <v>4</v>
      </c>
      <c r="U50" s="124">
        <f t="shared" si="73"/>
        <v>3</v>
      </c>
      <c r="V50" s="124">
        <f t="shared" si="73"/>
        <v>4</v>
      </c>
      <c r="W50" s="124">
        <f t="shared" si="73"/>
        <v>2</v>
      </c>
      <c r="X50" s="124">
        <f t="shared" si="73"/>
        <v>3</v>
      </c>
      <c r="Y50" s="124">
        <f t="shared" si="73"/>
        <v>4</v>
      </c>
      <c r="Z50" s="124"/>
      <c r="AA50" s="124"/>
      <c r="AB50" s="10"/>
      <c r="AC50" s="10"/>
    </row>
    <row r="51" spans="3:29" ht="15.75" customHeight="1" x14ac:dyDescent="0.35">
      <c r="E51" s="10"/>
      <c r="F51" s="120"/>
      <c r="AB51" s="10"/>
      <c r="AC51" s="10"/>
    </row>
    <row r="52" spans="3:29" ht="15.75" customHeight="1" x14ac:dyDescent="0.35">
      <c r="C52" s="125" t="s">
        <v>130</v>
      </c>
      <c r="E52" s="10"/>
      <c r="F52" s="120"/>
      <c r="G52" s="125">
        <f t="shared" ref="G52:O52" si="74">COUNTIF(G27:G46,G50)</f>
        <v>1</v>
      </c>
      <c r="H52" s="125">
        <f t="shared" si="74"/>
        <v>1</v>
      </c>
      <c r="I52" s="125">
        <f t="shared" si="74"/>
        <v>1</v>
      </c>
      <c r="J52" s="125">
        <f t="shared" si="74"/>
        <v>1</v>
      </c>
      <c r="K52" s="125">
        <f t="shared" si="74"/>
        <v>1</v>
      </c>
      <c r="L52" s="125">
        <f t="shared" si="74"/>
        <v>3</v>
      </c>
      <c r="M52" s="125">
        <f t="shared" si="74"/>
        <v>3</v>
      </c>
      <c r="N52" s="125">
        <f t="shared" si="74"/>
        <v>1</v>
      </c>
      <c r="O52" s="125">
        <f t="shared" si="74"/>
        <v>2</v>
      </c>
      <c r="P52" s="125"/>
      <c r="Q52" s="125">
        <f t="shared" ref="Q52:Y52" si="75">COUNTIF(Q27:Q46,Q50)</f>
        <v>2</v>
      </c>
      <c r="R52" s="125">
        <f t="shared" si="75"/>
        <v>1</v>
      </c>
      <c r="S52" s="125">
        <f t="shared" si="75"/>
        <v>3</v>
      </c>
      <c r="T52" s="125">
        <f t="shared" si="75"/>
        <v>6</v>
      </c>
      <c r="U52" s="125">
        <f t="shared" si="75"/>
        <v>1</v>
      </c>
      <c r="V52" s="125">
        <f t="shared" si="75"/>
        <v>6</v>
      </c>
      <c r="W52" s="125">
        <f t="shared" si="75"/>
        <v>5</v>
      </c>
      <c r="X52" s="125">
        <f t="shared" si="75"/>
        <v>1</v>
      </c>
      <c r="Y52" s="125">
        <f t="shared" si="75"/>
        <v>2</v>
      </c>
      <c r="Z52" s="125"/>
      <c r="AA52" s="125"/>
      <c r="AB52" s="10"/>
      <c r="AC52" s="10"/>
    </row>
    <row r="53" spans="3:29" ht="15.75" customHeight="1" x14ac:dyDescent="0.35">
      <c r="E53" s="10"/>
      <c r="F53" s="120"/>
      <c r="AB53" s="10"/>
      <c r="AC53" s="10"/>
    </row>
    <row r="54" spans="3:29" ht="15.75" customHeight="1" x14ac:dyDescent="0.35">
      <c r="E54" s="526" t="s">
        <v>44</v>
      </c>
      <c r="F54" s="458"/>
      <c r="AB54" s="10"/>
      <c r="AC54" s="10"/>
    </row>
    <row r="55" spans="3:29" ht="15.75" customHeight="1" x14ac:dyDescent="0.35">
      <c r="E55" s="128">
        <f>E56/F55</f>
        <v>10</v>
      </c>
      <c r="F55" s="137">
        <f>COUNTIF(G52:Y52,"=1")</f>
        <v>9</v>
      </c>
      <c r="AB55" s="10"/>
      <c r="AC55" s="10"/>
    </row>
    <row r="56" spans="3:29" ht="15.75" customHeight="1" x14ac:dyDescent="0.35">
      <c r="E56" s="129">
        <v>90</v>
      </c>
      <c r="F56" s="130"/>
      <c r="AB56" s="10"/>
      <c r="AC56" s="10"/>
    </row>
    <row r="57" spans="3:29" ht="15.75" customHeight="1" x14ac:dyDescent="0.35">
      <c r="E57" s="10"/>
      <c r="F57" s="120"/>
      <c r="AB57" s="10"/>
      <c r="AC57" s="10"/>
    </row>
    <row r="58" spans="3:29" ht="15.75" customHeight="1" x14ac:dyDescent="0.35">
      <c r="E58" s="10"/>
      <c r="F58" s="120"/>
      <c r="AB58" s="10"/>
      <c r="AC58" s="10"/>
    </row>
    <row r="59" spans="3:29" ht="15.75" customHeight="1" x14ac:dyDescent="0.35">
      <c r="E59" s="10"/>
      <c r="F59" s="120"/>
      <c r="AB59" s="10"/>
      <c r="AC59" s="10"/>
    </row>
    <row r="60" spans="3:29" ht="15.75" customHeight="1" x14ac:dyDescent="0.35">
      <c r="E60" s="10"/>
      <c r="F60" s="120"/>
      <c r="AB60" s="10"/>
      <c r="AC60" s="10"/>
    </row>
    <row r="61" spans="3:29" ht="15.75" customHeight="1" x14ac:dyDescent="0.35">
      <c r="E61" s="10"/>
      <c r="F61" s="120"/>
      <c r="AB61" s="10"/>
      <c r="AC61" s="10"/>
    </row>
    <row r="62" spans="3:29" ht="15.75" customHeight="1" x14ac:dyDescent="0.35">
      <c r="E62" s="10"/>
      <c r="F62" s="120"/>
      <c r="AB62" s="10"/>
      <c r="AC62" s="10"/>
    </row>
    <row r="63" spans="3:29" ht="15.75" customHeight="1" x14ac:dyDescent="0.35">
      <c r="E63" s="10"/>
      <c r="F63" s="120"/>
      <c r="AB63" s="10"/>
      <c r="AC63" s="10"/>
    </row>
    <row r="64" spans="3:29" ht="15.75" customHeight="1" x14ac:dyDescent="0.35">
      <c r="E64" s="10"/>
      <c r="F64" s="120"/>
      <c r="AB64" s="10"/>
      <c r="AC64" s="10"/>
    </row>
    <row r="65" spans="5:29" ht="15.75" customHeight="1" x14ac:dyDescent="0.35">
      <c r="E65" s="10"/>
      <c r="F65" s="120"/>
      <c r="AB65" s="10"/>
      <c r="AC65" s="10"/>
    </row>
    <row r="66" spans="5:29" ht="15.75" customHeight="1" x14ac:dyDescent="0.35">
      <c r="E66" s="10"/>
      <c r="F66" s="120"/>
      <c r="AB66" s="10"/>
      <c r="AC66" s="10"/>
    </row>
    <row r="67" spans="5:29" ht="15.75" customHeight="1" x14ac:dyDescent="0.35">
      <c r="E67" s="10"/>
      <c r="F67" s="120"/>
      <c r="AB67" s="10"/>
      <c r="AC67" s="10"/>
    </row>
    <row r="68" spans="5:29" ht="15.75" customHeight="1" x14ac:dyDescent="0.35">
      <c r="E68" s="10"/>
      <c r="F68" s="120"/>
      <c r="AB68" s="10"/>
      <c r="AC68" s="10"/>
    </row>
    <row r="69" spans="5:29" ht="15.75" customHeight="1" x14ac:dyDescent="0.35">
      <c r="E69" s="10"/>
      <c r="F69" s="120"/>
      <c r="AB69" s="10"/>
      <c r="AC69" s="10"/>
    </row>
    <row r="70" spans="5:29" ht="15.75" customHeight="1" x14ac:dyDescent="0.35">
      <c r="E70" s="10"/>
      <c r="F70" s="120"/>
      <c r="AB70" s="10"/>
      <c r="AC70" s="10"/>
    </row>
    <row r="71" spans="5:29" ht="15.75" customHeight="1" x14ac:dyDescent="0.35">
      <c r="E71" s="10"/>
      <c r="F71" s="120"/>
      <c r="AB71" s="10"/>
      <c r="AC71" s="10"/>
    </row>
    <row r="72" spans="5:29" ht="15.75" customHeight="1" x14ac:dyDescent="0.35">
      <c r="E72" s="10"/>
      <c r="F72" s="120"/>
      <c r="AB72" s="10"/>
      <c r="AC72" s="10"/>
    </row>
    <row r="73" spans="5:29" ht="15.75" customHeight="1" x14ac:dyDescent="0.35">
      <c r="E73" s="10"/>
      <c r="F73" s="120"/>
      <c r="AB73" s="10"/>
      <c r="AC73" s="10"/>
    </row>
    <row r="74" spans="5:29" ht="15.75" customHeight="1" x14ac:dyDescent="0.35">
      <c r="E74" s="10"/>
      <c r="F74" s="120"/>
      <c r="AB74" s="10"/>
      <c r="AC74" s="10"/>
    </row>
    <row r="75" spans="5:29" ht="15.75" customHeight="1" x14ac:dyDescent="0.35">
      <c r="E75" s="10"/>
      <c r="F75" s="120"/>
      <c r="AB75" s="10"/>
      <c r="AC75" s="10"/>
    </row>
    <row r="76" spans="5:29" ht="15.75" customHeight="1" x14ac:dyDescent="0.35">
      <c r="E76" s="10"/>
      <c r="F76" s="120"/>
      <c r="AB76" s="10"/>
      <c r="AC76" s="10"/>
    </row>
    <row r="77" spans="5:29" ht="15.75" customHeight="1" x14ac:dyDescent="0.35">
      <c r="E77" s="10"/>
      <c r="F77" s="120"/>
      <c r="AB77" s="10"/>
      <c r="AC77" s="10"/>
    </row>
    <row r="78" spans="5:29" ht="15.75" customHeight="1" x14ac:dyDescent="0.35">
      <c r="E78" s="10"/>
      <c r="F78" s="120"/>
      <c r="AB78" s="10"/>
      <c r="AC78" s="10"/>
    </row>
    <row r="79" spans="5:29" ht="15.75" customHeight="1" x14ac:dyDescent="0.35">
      <c r="E79" s="10"/>
      <c r="F79" s="120"/>
      <c r="AB79" s="10"/>
      <c r="AC79" s="10"/>
    </row>
    <row r="80" spans="5:29" ht="15.75" customHeight="1" x14ac:dyDescent="0.35">
      <c r="E80" s="10"/>
      <c r="F80" s="120"/>
      <c r="AB80" s="10"/>
      <c r="AC80" s="10"/>
    </row>
    <row r="81" spans="5:29" ht="15.75" customHeight="1" x14ac:dyDescent="0.35">
      <c r="E81" s="10"/>
      <c r="F81" s="120"/>
      <c r="AB81" s="10"/>
      <c r="AC81" s="10"/>
    </row>
    <row r="82" spans="5:29" ht="15.75" customHeight="1" x14ac:dyDescent="0.35">
      <c r="E82" s="10"/>
      <c r="F82" s="120"/>
      <c r="AB82" s="10"/>
      <c r="AC82" s="10"/>
    </row>
    <row r="83" spans="5:29" ht="15.75" customHeight="1" x14ac:dyDescent="0.35">
      <c r="E83" s="10"/>
      <c r="F83" s="120"/>
      <c r="AB83" s="10"/>
      <c r="AC83" s="10"/>
    </row>
    <row r="84" spans="5:29" ht="15.75" customHeight="1" x14ac:dyDescent="0.35">
      <c r="E84" s="10"/>
      <c r="F84" s="120"/>
      <c r="AB84" s="10"/>
      <c r="AC84" s="10"/>
    </row>
    <row r="85" spans="5:29" ht="15.75" customHeight="1" x14ac:dyDescent="0.35">
      <c r="E85" s="10"/>
      <c r="F85" s="120"/>
      <c r="AB85" s="10"/>
      <c r="AC85" s="10"/>
    </row>
    <row r="86" spans="5:29" ht="15.75" customHeight="1" x14ac:dyDescent="0.35">
      <c r="E86" s="10"/>
      <c r="F86" s="120"/>
      <c r="AB86" s="10"/>
      <c r="AC86" s="10"/>
    </row>
    <row r="87" spans="5:29" ht="15.75" customHeight="1" x14ac:dyDescent="0.35">
      <c r="E87" s="10"/>
      <c r="F87" s="120"/>
      <c r="AB87" s="10"/>
      <c r="AC87" s="10"/>
    </row>
    <row r="88" spans="5:29" ht="15.75" customHeight="1" x14ac:dyDescent="0.35">
      <c r="E88" s="10"/>
      <c r="F88" s="120"/>
      <c r="AB88" s="10"/>
      <c r="AC88" s="10"/>
    </row>
    <row r="89" spans="5:29" ht="15.75" customHeight="1" x14ac:dyDescent="0.35">
      <c r="E89" s="10"/>
      <c r="F89" s="120"/>
      <c r="AB89" s="10"/>
      <c r="AC89" s="10"/>
    </row>
    <row r="90" spans="5:29" ht="15.75" customHeight="1" x14ac:dyDescent="0.35">
      <c r="E90" s="10"/>
      <c r="F90" s="120"/>
      <c r="AB90" s="10"/>
      <c r="AC90" s="10"/>
    </row>
    <row r="91" spans="5:29" ht="15.75" customHeight="1" x14ac:dyDescent="0.35">
      <c r="E91" s="10"/>
      <c r="F91" s="120"/>
      <c r="AB91" s="10"/>
      <c r="AC91" s="10"/>
    </row>
    <row r="92" spans="5:29" ht="15.75" customHeight="1" x14ac:dyDescent="0.35">
      <c r="E92" s="10"/>
      <c r="F92" s="120"/>
      <c r="AB92" s="10"/>
      <c r="AC92" s="10"/>
    </row>
    <row r="93" spans="5:29" ht="15.75" customHeight="1" x14ac:dyDescent="0.35">
      <c r="E93" s="10"/>
      <c r="F93" s="120"/>
      <c r="AB93" s="10"/>
      <c r="AC93" s="10"/>
    </row>
    <row r="94" spans="5:29" ht="15.75" customHeight="1" x14ac:dyDescent="0.35">
      <c r="E94" s="10"/>
      <c r="F94" s="120"/>
      <c r="AB94" s="10"/>
      <c r="AC94" s="10"/>
    </row>
    <row r="95" spans="5:29" ht="15.75" customHeight="1" x14ac:dyDescent="0.35">
      <c r="E95" s="10"/>
      <c r="F95" s="120"/>
      <c r="AB95" s="10"/>
      <c r="AC95" s="10"/>
    </row>
    <row r="96" spans="5:29" ht="15.75" customHeight="1" x14ac:dyDescent="0.35">
      <c r="E96" s="10"/>
      <c r="F96" s="120"/>
      <c r="AB96" s="10"/>
      <c r="AC96" s="10"/>
    </row>
    <row r="97" spans="5:29" ht="15.75" customHeight="1" x14ac:dyDescent="0.35">
      <c r="E97" s="10"/>
      <c r="F97" s="120"/>
      <c r="AB97" s="10"/>
      <c r="AC97" s="10"/>
    </row>
    <row r="98" spans="5:29" ht="15.75" customHeight="1" x14ac:dyDescent="0.35">
      <c r="E98" s="10"/>
      <c r="F98" s="120"/>
      <c r="AB98" s="10"/>
      <c r="AC98" s="10"/>
    </row>
    <row r="99" spans="5:29" ht="15.75" customHeight="1" x14ac:dyDescent="0.35">
      <c r="E99" s="10"/>
      <c r="F99" s="120"/>
      <c r="AB99" s="10"/>
      <c r="AC99" s="10"/>
    </row>
    <row r="100" spans="5:29" ht="15.75" customHeight="1" x14ac:dyDescent="0.35">
      <c r="E100" s="10"/>
      <c r="F100" s="120"/>
      <c r="AB100" s="10"/>
      <c r="AC100" s="10"/>
    </row>
    <row r="101" spans="5:29" ht="15.75" customHeight="1" x14ac:dyDescent="0.35">
      <c r="E101" s="10"/>
      <c r="F101" s="120"/>
      <c r="AB101" s="10"/>
      <c r="AC101" s="10"/>
    </row>
    <row r="102" spans="5:29" ht="15.75" customHeight="1" x14ac:dyDescent="0.35">
      <c r="E102" s="10"/>
      <c r="F102" s="120"/>
      <c r="AB102" s="10"/>
      <c r="AC102" s="10"/>
    </row>
    <row r="103" spans="5:29" ht="15.75" customHeight="1" x14ac:dyDescent="0.35">
      <c r="E103" s="10"/>
      <c r="F103" s="120"/>
      <c r="AB103" s="10"/>
      <c r="AC103" s="10"/>
    </row>
    <row r="104" spans="5:29" ht="15.75" customHeight="1" x14ac:dyDescent="0.35">
      <c r="E104" s="10"/>
      <c r="F104" s="120"/>
      <c r="AB104" s="10"/>
      <c r="AC104" s="10"/>
    </row>
    <row r="105" spans="5:29" ht="15.75" customHeight="1" x14ac:dyDescent="0.35">
      <c r="E105" s="10"/>
      <c r="F105" s="120"/>
      <c r="AB105" s="10"/>
      <c r="AC105" s="10"/>
    </row>
    <row r="106" spans="5:29" ht="15.75" customHeight="1" x14ac:dyDescent="0.35">
      <c r="E106" s="10"/>
      <c r="F106" s="120"/>
      <c r="AB106" s="10"/>
      <c r="AC106" s="10"/>
    </row>
    <row r="107" spans="5:29" ht="15.75" customHeight="1" x14ac:dyDescent="0.35">
      <c r="E107" s="10"/>
      <c r="F107" s="120"/>
      <c r="AB107" s="10"/>
      <c r="AC107" s="10"/>
    </row>
    <row r="108" spans="5:29" ht="15.75" customHeight="1" x14ac:dyDescent="0.35">
      <c r="E108" s="10"/>
      <c r="F108" s="120"/>
      <c r="AB108" s="10"/>
      <c r="AC108" s="10"/>
    </row>
    <row r="109" spans="5:29" ht="15.75" customHeight="1" x14ac:dyDescent="0.35">
      <c r="E109" s="10"/>
      <c r="F109" s="120"/>
      <c r="AB109" s="10"/>
      <c r="AC109" s="10"/>
    </row>
    <row r="110" spans="5:29" ht="15.75" customHeight="1" x14ac:dyDescent="0.35">
      <c r="E110" s="10"/>
      <c r="F110" s="120"/>
      <c r="AB110" s="10"/>
      <c r="AC110" s="10"/>
    </row>
    <row r="111" spans="5:29" ht="15.75" customHeight="1" x14ac:dyDescent="0.35">
      <c r="E111" s="10"/>
      <c r="F111" s="120"/>
      <c r="AB111" s="10"/>
      <c r="AC111" s="10"/>
    </row>
    <row r="112" spans="5:29" ht="15.75" customHeight="1" x14ac:dyDescent="0.35">
      <c r="E112" s="10"/>
      <c r="F112" s="120"/>
      <c r="AB112" s="10"/>
      <c r="AC112" s="10"/>
    </row>
    <row r="113" spans="5:29" ht="15.75" customHeight="1" x14ac:dyDescent="0.35">
      <c r="E113" s="10"/>
      <c r="F113" s="120"/>
      <c r="AB113" s="10"/>
      <c r="AC113" s="10"/>
    </row>
    <row r="114" spans="5:29" ht="15.75" customHeight="1" x14ac:dyDescent="0.35">
      <c r="E114" s="10"/>
      <c r="F114" s="120"/>
      <c r="AB114" s="10"/>
      <c r="AC114" s="10"/>
    </row>
    <row r="115" spans="5:29" ht="15.75" customHeight="1" x14ac:dyDescent="0.35">
      <c r="E115" s="10"/>
      <c r="F115" s="120"/>
      <c r="AB115" s="10"/>
      <c r="AC115" s="10"/>
    </row>
    <row r="116" spans="5:29" ht="15.75" customHeight="1" x14ac:dyDescent="0.35">
      <c r="E116" s="10"/>
      <c r="F116" s="120"/>
      <c r="AB116" s="10"/>
      <c r="AC116" s="10"/>
    </row>
    <row r="117" spans="5:29" ht="15.75" customHeight="1" x14ac:dyDescent="0.35">
      <c r="E117" s="10"/>
      <c r="F117" s="120"/>
      <c r="AB117" s="10"/>
      <c r="AC117" s="10"/>
    </row>
    <row r="118" spans="5:29" ht="15.75" customHeight="1" x14ac:dyDescent="0.35">
      <c r="E118" s="10"/>
      <c r="F118" s="120"/>
      <c r="AB118" s="10"/>
      <c r="AC118" s="10"/>
    </row>
    <row r="119" spans="5:29" ht="15.75" customHeight="1" x14ac:dyDescent="0.35">
      <c r="E119" s="10"/>
      <c r="F119" s="120"/>
      <c r="AB119" s="10"/>
      <c r="AC119" s="10"/>
    </row>
    <row r="120" spans="5:29" ht="15.75" customHeight="1" x14ac:dyDescent="0.35">
      <c r="E120" s="10"/>
      <c r="F120" s="120"/>
      <c r="AB120" s="10"/>
      <c r="AC120" s="10"/>
    </row>
    <row r="121" spans="5:29" ht="15.75" customHeight="1" x14ac:dyDescent="0.35">
      <c r="E121" s="10"/>
      <c r="F121" s="120"/>
      <c r="AB121" s="10"/>
      <c r="AC121" s="10"/>
    </row>
    <row r="122" spans="5:29" ht="15.75" customHeight="1" x14ac:dyDescent="0.35">
      <c r="E122" s="10"/>
      <c r="F122" s="120"/>
      <c r="AB122" s="10"/>
      <c r="AC122" s="10"/>
    </row>
    <row r="123" spans="5:29" ht="15.75" customHeight="1" x14ac:dyDescent="0.35">
      <c r="E123" s="10"/>
      <c r="F123" s="120"/>
      <c r="AB123" s="10"/>
      <c r="AC123" s="10"/>
    </row>
    <row r="124" spans="5:29" ht="15.75" customHeight="1" x14ac:dyDescent="0.35">
      <c r="E124" s="10"/>
      <c r="F124" s="120"/>
      <c r="AB124" s="10"/>
      <c r="AC124" s="10"/>
    </row>
    <row r="125" spans="5:29" ht="15.75" customHeight="1" x14ac:dyDescent="0.35">
      <c r="E125" s="10"/>
      <c r="F125" s="120"/>
      <c r="AB125" s="10"/>
      <c r="AC125" s="10"/>
    </row>
    <row r="126" spans="5:29" ht="15.75" customHeight="1" x14ac:dyDescent="0.35">
      <c r="E126" s="10"/>
      <c r="F126" s="120"/>
      <c r="AB126" s="10"/>
      <c r="AC126" s="10"/>
    </row>
    <row r="127" spans="5:29" ht="15.75" customHeight="1" x14ac:dyDescent="0.35">
      <c r="E127" s="10"/>
      <c r="F127" s="120"/>
      <c r="AB127" s="10"/>
      <c r="AC127" s="10"/>
    </row>
    <row r="128" spans="5:29" ht="15.75" customHeight="1" x14ac:dyDescent="0.35">
      <c r="E128" s="10"/>
      <c r="F128" s="120"/>
      <c r="AB128" s="10"/>
      <c r="AC128" s="10"/>
    </row>
    <row r="129" spans="5:29" ht="15.75" customHeight="1" x14ac:dyDescent="0.35">
      <c r="E129" s="10"/>
      <c r="F129" s="120"/>
      <c r="AB129" s="10"/>
      <c r="AC129" s="10"/>
    </row>
    <row r="130" spans="5:29" ht="15.75" customHeight="1" x14ac:dyDescent="0.35">
      <c r="E130" s="10"/>
      <c r="F130" s="120"/>
      <c r="AB130" s="10"/>
      <c r="AC130" s="10"/>
    </row>
    <row r="131" spans="5:29" ht="15.75" customHeight="1" x14ac:dyDescent="0.35">
      <c r="E131" s="10"/>
      <c r="F131" s="120"/>
      <c r="AB131" s="10"/>
      <c r="AC131" s="10"/>
    </row>
    <row r="132" spans="5:29" ht="15.75" customHeight="1" x14ac:dyDescent="0.35">
      <c r="E132" s="10"/>
      <c r="F132" s="120"/>
      <c r="AB132" s="10"/>
      <c r="AC132" s="10"/>
    </row>
    <row r="133" spans="5:29" ht="15.75" customHeight="1" x14ac:dyDescent="0.35">
      <c r="E133" s="10"/>
      <c r="F133" s="120"/>
      <c r="AB133" s="10"/>
      <c r="AC133" s="10"/>
    </row>
    <row r="134" spans="5:29" ht="15.75" customHeight="1" x14ac:dyDescent="0.35">
      <c r="E134" s="10"/>
      <c r="F134" s="120"/>
      <c r="AB134" s="10"/>
      <c r="AC134" s="10"/>
    </row>
    <row r="135" spans="5:29" ht="15.75" customHeight="1" x14ac:dyDescent="0.35">
      <c r="E135" s="10"/>
      <c r="F135" s="120"/>
      <c r="AB135" s="10"/>
      <c r="AC135" s="10"/>
    </row>
    <row r="136" spans="5:29" ht="15.75" customHeight="1" x14ac:dyDescent="0.35">
      <c r="E136" s="10"/>
      <c r="F136" s="120"/>
      <c r="AB136" s="10"/>
      <c r="AC136" s="10"/>
    </row>
    <row r="137" spans="5:29" ht="15.75" customHeight="1" x14ac:dyDescent="0.35">
      <c r="E137" s="10"/>
      <c r="F137" s="120"/>
      <c r="AB137" s="10"/>
      <c r="AC137" s="10"/>
    </row>
    <row r="138" spans="5:29" ht="15.75" customHeight="1" x14ac:dyDescent="0.35">
      <c r="E138" s="10"/>
      <c r="F138" s="120"/>
      <c r="AB138" s="10"/>
      <c r="AC138" s="10"/>
    </row>
    <row r="139" spans="5:29" ht="15.75" customHeight="1" x14ac:dyDescent="0.35">
      <c r="E139" s="10"/>
      <c r="F139" s="120"/>
      <c r="AB139" s="10"/>
      <c r="AC139" s="10"/>
    </row>
    <row r="140" spans="5:29" ht="15.75" customHeight="1" x14ac:dyDescent="0.35">
      <c r="E140" s="10"/>
      <c r="F140" s="120"/>
      <c r="AB140" s="10"/>
      <c r="AC140" s="10"/>
    </row>
    <row r="141" spans="5:29" ht="15.75" customHeight="1" x14ac:dyDescent="0.35">
      <c r="E141" s="10"/>
      <c r="F141" s="120"/>
      <c r="AB141" s="10"/>
      <c r="AC141" s="10"/>
    </row>
    <row r="142" spans="5:29" ht="15.75" customHeight="1" x14ac:dyDescent="0.35">
      <c r="E142" s="10"/>
      <c r="F142" s="120"/>
      <c r="AB142" s="10"/>
      <c r="AC142" s="10"/>
    </row>
    <row r="143" spans="5:29" ht="15.75" customHeight="1" x14ac:dyDescent="0.35">
      <c r="E143" s="10"/>
      <c r="F143" s="120"/>
      <c r="AB143" s="10"/>
      <c r="AC143" s="10"/>
    </row>
    <row r="144" spans="5:29" ht="15.75" customHeight="1" x14ac:dyDescent="0.35">
      <c r="E144" s="10"/>
      <c r="F144" s="120"/>
      <c r="AB144" s="10"/>
      <c r="AC144" s="10"/>
    </row>
    <row r="145" spans="5:29" ht="15.75" customHeight="1" x14ac:dyDescent="0.35">
      <c r="E145" s="10"/>
      <c r="F145" s="120"/>
      <c r="AB145" s="10"/>
      <c r="AC145" s="10"/>
    </row>
    <row r="146" spans="5:29" ht="15.75" customHeight="1" x14ac:dyDescent="0.35">
      <c r="E146" s="10"/>
      <c r="F146" s="120"/>
      <c r="AB146" s="10"/>
      <c r="AC146" s="10"/>
    </row>
    <row r="147" spans="5:29" ht="15.75" customHeight="1" x14ac:dyDescent="0.35">
      <c r="E147" s="10"/>
      <c r="F147" s="120"/>
      <c r="AB147" s="10"/>
      <c r="AC147" s="10"/>
    </row>
    <row r="148" spans="5:29" ht="15.75" customHeight="1" x14ac:dyDescent="0.35">
      <c r="E148" s="10"/>
      <c r="F148" s="120"/>
      <c r="AB148" s="10"/>
      <c r="AC148" s="10"/>
    </row>
    <row r="149" spans="5:29" ht="15.75" customHeight="1" x14ac:dyDescent="0.35">
      <c r="E149" s="10"/>
      <c r="F149" s="120"/>
      <c r="AB149" s="10"/>
      <c r="AC149" s="10"/>
    </row>
    <row r="150" spans="5:29" ht="15.75" customHeight="1" x14ac:dyDescent="0.35">
      <c r="E150" s="10"/>
      <c r="F150" s="120"/>
      <c r="AB150" s="10"/>
      <c r="AC150" s="10"/>
    </row>
    <row r="151" spans="5:29" ht="15.75" customHeight="1" x14ac:dyDescent="0.35">
      <c r="E151" s="10"/>
      <c r="F151" s="120"/>
      <c r="AB151" s="10"/>
      <c r="AC151" s="10"/>
    </row>
    <row r="152" spans="5:29" ht="15.75" customHeight="1" x14ac:dyDescent="0.35">
      <c r="E152" s="10"/>
      <c r="F152" s="120"/>
      <c r="AB152" s="10"/>
      <c r="AC152" s="10"/>
    </row>
    <row r="153" spans="5:29" ht="15.75" customHeight="1" x14ac:dyDescent="0.35">
      <c r="E153" s="10"/>
      <c r="F153" s="120"/>
      <c r="AB153" s="10"/>
      <c r="AC153" s="10"/>
    </row>
    <row r="154" spans="5:29" ht="15.75" customHeight="1" x14ac:dyDescent="0.35">
      <c r="E154" s="10"/>
      <c r="F154" s="120"/>
      <c r="AB154" s="10"/>
      <c r="AC154" s="10"/>
    </row>
    <row r="155" spans="5:29" ht="15.75" customHeight="1" x14ac:dyDescent="0.35">
      <c r="E155" s="10"/>
      <c r="F155" s="120"/>
      <c r="AB155" s="10"/>
      <c r="AC155" s="10"/>
    </row>
    <row r="156" spans="5:29" ht="15.75" customHeight="1" x14ac:dyDescent="0.35">
      <c r="E156" s="10"/>
      <c r="F156" s="120"/>
      <c r="AB156" s="10"/>
      <c r="AC156" s="10"/>
    </row>
    <row r="157" spans="5:29" ht="15.75" customHeight="1" x14ac:dyDescent="0.35">
      <c r="E157" s="10"/>
      <c r="F157" s="120"/>
      <c r="AB157" s="10"/>
      <c r="AC157" s="10"/>
    </row>
    <row r="158" spans="5:29" ht="15.75" customHeight="1" x14ac:dyDescent="0.35">
      <c r="E158" s="10"/>
      <c r="F158" s="120"/>
      <c r="AB158" s="10"/>
      <c r="AC158" s="10"/>
    </row>
    <row r="159" spans="5:29" ht="15.75" customHeight="1" x14ac:dyDescent="0.35">
      <c r="E159" s="10"/>
      <c r="F159" s="120"/>
      <c r="AB159" s="10"/>
      <c r="AC159" s="10"/>
    </row>
    <row r="160" spans="5:29" ht="15.75" customHeight="1" x14ac:dyDescent="0.35">
      <c r="E160" s="10"/>
      <c r="F160" s="120"/>
      <c r="AB160" s="10"/>
      <c r="AC160" s="10"/>
    </row>
    <row r="161" spans="5:29" ht="15.75" customHeight="1" x14ac:dyDescent="0.35">
      <c r="E161" s="10"/>
      <c r="F161" s="120"/>
      <c r="AB161" s="10"/>
      <c r="AC161" s="10"/>
    </row>
    <row r="162" spans="5:29" ht="15.75" customHeight="1" x14ac:dyDescent="0.35">
      <c r="E162" s="10"/>
      <c r="F162" s="120"/>
      <c r="AB162" s="10"/>
      <c r="AC162" s="10"/>
    </row>
    <row r="163" spans="5:29" ht="15.75" customHeight="1" x14ac:dyDescent="0.35">
      <c r="E163" s="10"/>
      <c r="F163" s="120"/>
      <c r="AB163" s="10"/>
      <c r="AC163" s="10"/>
    </row>
    <row r="164" spans="5:29" ht="15.75" customHeight="1" x14ac:dyDescent="0.35">
      <c r="E164" s="10"/>
      <c r="F164" s="120"/>
      <c r="AB164" s="10"/>
      <c r="AC164" s="10"/>
    </row>
    <row r="165" spans="5:29" ht="15.75" customHeight="1" x14ac:dyDescent="0.35">
      <c r="E165" s="10"/>
      <c r="F165" s="120"/>
      <c r="AB165" s="10"/>
      <c r="AC165" s="10"/>
    </row>
    <row r="166" spans="5:29" ht="15.75" customHeight="1" x14ac:dyDescent="0.35">
      <c r="E166" s="10"/>
      <c r="F166" s="120"/>
      <c r="AB166" s="10"/>
      <c r="AC166" s="10"/>
    </row>
    <row r="167" spans="5:29" ht="15.75" customHeight="1" x14ac:dyDescent="0.35">
      <c r="E167" s="10"/>
      <c r="F167" s="120"/>
      <c r="AB167" s="10"/>
      <c r="AC167" s="10"/>
    </row>
    <row r="168" spans="5:29" ht="15.75" customHeight="1" x14ac:dyDescent="0.35">
      <c r="E168" s="10"/>
      <c r="F168" s="120"/>
      <c r="AB168" s="10"/>
      <c r="AC168" s="10"/>
    </row>
    <row r="169" spans="5:29" ht="15.75" customHeight="1" x14ac:dyDescent="0.35">
      <c r="E169" s="10"/>
      <c r="F169" s="120"/>
      <c r="AB169" s="10"/>
      <c r="AC169" s="10"/>
    </row>
    <row r="170" spans="5:29" ht="15.75" customHeight="1" x14ac:dyDescent="0.35">
      <c r="E170" s="10"/>
      <c r="F170" s="120"/>
      <c r="AB170" s="10"/>
      <c r="AC170" s="10"/>
    </row>
    <row r="171" spans="5:29" ht="15.75" customHeight="1" x14ac:dyDescent="0.35">
      <c r="E171" s="10"/>
      <c r="F171" s="120"/>
      <c r="AB171" s="10"/>
      <c r="AC171" s="10"/>
    </row>
    <row r="172" spans="5:29" ht="15.75" customHeight="1" x14ac:dyDescent="0.35">
      <c r="E172" s="10"/>
      <c r="F172" s="120"/>
      <c r="AB172" s="10"/>
      <c r="AC172" s="10"/>
    </row>
    <row r="173" spans="5:29" ht="15.75" customHeight="1" x14ac:dyDescent="0.35">
      <c r="E173" s="10"/>
      <c r="F173" s="120"/>
      <c r="AB173" s="10"/>
      <c r="AC173" s="10"/>
    </row>
    <row r="174" spans="5:29" ht="15.75" customHeight="1" x14ac:dyDescent="0.35">
      <c r="E174" s="10"/>
      <c r="F174" s="120"/>
      <c r="AB174" s="10"/>
      <c r="AC174" s="10"/>
    </row>
    <row r="175" spans="5:29" ht="15.75" customHeight="1" x14ac:dyDescent="0.35">
      <c r="E175" s="10"/>
      <c r="F175" s="120"/>
      <c r="AB175" s="10"/>
      <c r="AC175" s="10"/>
    </row>
    <row r="176" spans="5:29" ht="15.75" customHeight="1" x14ac:dyDescent="0.35">
      <c r="E176" s="10"/>
      <c r="F176" s="120"/>
      <c r="AB176" s="10"/>
      <c r="AC176" s="10"/>
    </row>
    <row r="177" spans="5:29" ht="15.75" customHeight="1" x14ac:dyDescent="0.35">
      <c r="E177" s="10"/>
      <c r="F177" s="120"/>
      <c r="AB177" s="10"/>
      <c r="AC177" s="10"/>
    </row>
    <row r="178" spans="5:29" ht="15.75" customHeight="1" x14ac:dyDescent="0.35">
      <c r="E178" s="10"/>
      <c r="F178" s="120"/>
      <c r="AB178" s="10"/>
      <c r="AC178" s="10"/>
    </row>
    <row r="179" spans="5:29" ht="15.75" customHeight="1" x14ac:dyDescent="0.35">
      <c r="E179" s="10"/>
      <c r="F179" s="120"/>
      <c r="AB179" s="10"/>
      <c r="AC179" s="10"/>
    </row>
    <row r="180" spans="5:29" ht="15.75" customHeight="1" x14ac:dyDescent="0.35">
      <c r="E180" s="10"/>
      <c r="F180" s="120"/>
      <c r="AB180" s="10"/>
      <c r="AC180" s="10"/>
    </row>
    <row r="181" spans="5:29" ht="15.75" customHeight="1" x14ac:dyDescent="0.35">
      <c r="E181" s="10"/>
      <c r="F181" s="120"/>
      <c r="AB181" s="10"/>
      <c r="AC181" s="10"/>
    </row>
    <row r="182" spans="5:29" ht="15.75" customHeight="1" x14ac:dyDescent="0.35">
      <c r="E182" s="10"/>
      <c r="F182" s="120"/>
      <c r="AB182" s="10"/>
      <c r="AC182" s="10"/>
    </row>
    <row r="183" spans="5:29" ht="15.75" customHeight="1" x14ac:dyDescent="0.35">
      <c r="E183" s="10"/>
      <c r="F183" s="120"/>
      <c r="AB183" s="10"/>
      <c r="AC183" s="10"/>
    </row>
    <row r="184" spans="5:29" ht="15.75" customHeight="1" x14ac:dyDescent="0.35">
      <c r="E184" s="10"/>
      <c r="F184" s="120"/>
      <c r="AB184" s="10"/>
      <c r="AC184" s="10"/>
    </row>
    <row r="185" spans="5:29" ht="15.75" customHeight="1" x14ac:dyDescent="0.35">
      <c r="E185" s="10"/>
      <c r="F185" s="120"/>
      <c r="AB185" s="10"/>
      <c r="AC185" s="10"/>
    </row>
    <row r="186" spans="5:29" ht="15.75" customHeight="1" x14ac:dyDescent="0.35">
      <c r="E186" s="10"/>
      <c r="F186" s="120"/>
      <c r="AB186" s="10"/>
      <c r="AC186" s="10"/>
    </row>
    <row r="187" spans="5:29" ht="15.75" customHeight="1" x14ac:dyDescent="0.35">
      <c r="E187" s="10"/>
      <c r="F187" s="120"/>
      <c r="AB187" s="10"/>
      <c r="AC187" s="10"/>
    </row>
    <row r="188" spans="5:29" ht="15.75" customHeight="1" x14ac:dyDescent="0.35">
      <c r="E188" s="10"/>
      <c r="F188" s="120"/>
      <c r="AB188" s="10"/>
      <c r="AC188" s="10"/>
    </row>
    <row r="189" spans="5:29" ht="15.75" customHeight="1" x14ac:dyDescent="0.35">
      <c r="E189" s="10"/>
      <c r="F189" s="120"/>
      <c r="AB189" s="10"/>
      <c r="AC189" s="10"/>
    </row>
    <row r="190" spans="5:29" ht="15.75" customHeight="1" x14ac:dyDescent="0.35">
      <c r="E190" s="10"/>
      <c r="F190" s="120"/>
      <c r="AB190" s="10"/>
      <c r="AC190" s="10"/>
    </row>
    <row r="191" spans="5:29" ht="15.75" customHeight="1" x14ac:dyDescent="0.35">
      <c r="E191" s="10"/>
      <c r="F191" s="120"/>
      <c r="AB191" s="10"/>
      <c r="AC191" s="10"/>
    </row>
    <row r="192" spans="5:29" ht="15.75" customHeight="1" x14ac:dyDescent="0.35">
      <c r="E192" s="10"/>
      <c r="F192" s="120"/>
      <c r="AB192" s="10"/>
      <c r="AC192" s="10"/>
    </row>
    <row r="193" spans="5:29" ht="15.75" customHeight="1" x14ac:dyDescent="0.35">
      <c r="E193" s="10"/>
      <c r="F193" s="120"/>
      <c r="AB193" s="10"/>
      <c r="AC193" s="10"/>
    </row>
    <row r="194" spans="5:29" ht="15.75" customHeight="1" x14ac:dyDescent="0.35">
      <c r="E194" s="10"/>
      <c r="F194" s="120"/>
      <c r="AB194" s="10"/>
      <c r="AC194" s="10"/>
    </row>
    <row r="195" spans="5:29" ht="15.75" customHeight="1" x14ac:dyDescent="0.35">
      <c r="E195" s="10"/>
      <c r="F195" s="120"/>
      <c r="AB195" s="10"/>
      <c r="AC195" s="10"/>
    </row>
    <row r="196" spans="5:29" ht="15.75" customHeight="1" x14ac:dyDescent="0.35">
      <c r="E196" s="10"/>
      <c r="F196" s="120"/>
      <c r="AB196" s="10"/>
      <c r="AC196" s="10"/>
    </row>
    <row r="197" spans="5:29" ht="15.75" customHeight="1" x14ac:dyDescent="0.35">
      <c r="E197" s="10"/>
      <c r="F197" s="120"/>
      <c r="AB197" s="10"/>
      <c r="AC197" s="10"/>
    </row>
    <row r="198" spans="5:29" ht="15.75" customHeight="1" x14ac:dyDescent="0.35">
      <c r="E198" s="10"/>
      <c r="F198" s="120"/>
      <c r="AB198" s="10"/>
      <c r="AC198" s="10"/>
    </row>
    <row r="199" spans="5:29" ht="15.75" customHeight="1" x14ac:dyDescent="0.35">
      <c r="E199" s="10"/>
      <c r="F199" s="120"/>
      <c r="AB199" s="10"/>
      <c r="AC199" s="10"/>
    </row>
    <row r="200" spans="5:29" ht="15.75" customHeight="1" x14ac:dyDescent="0.35">
      <c r="E200" s="10"/>
      <c r="F200" s="120"/>
      <c r="AB200" s="10"/>
      <c r="AC200" s="10"/>
    </row>
    <row r="201" spans="5:29" ht="15.75" customHeight="1" x14ac:dyDescent="0.35">
      <c r="E201" s="10"/>
      <c r="F201" s="120"/>
      <c r="AB201" s="10"/>
      <c r="AC201" s="10"/>
    </row>
    <row r="202" spans="5:29" ht="15.75" customHeight="1" x14ac:dyDescent="0.35">
      <c r="E202" s="10"/>
      <c r="F202" s="120"/>
      <c r="AB202" s="10"/>
      <c r="AC202" s="10"/>
    </row>
    <row r="203" spans="5:29" ht="15.75" customHeight="1" x14ac:dyDescent="0.35">
      <c r="E203" s="10"/>
      <c r="F203" s="120"/>
      <c r="AB203" s="10"/>
      <c r="AC203" s="10"/>
    </row>
    <row r="204" spans="5:29" ht="15.75" customHeight="1" x14ac:dyDescent="0.35">
      <c r="E204" s="10"/>
      <c r="F204" s="120"/>
      <c r="AB204" s="10"/>
      <c r="AC204" s="10"/>
    </row>
    <row r="205" spans="5:29" ht="15.75" customHeight="1" x14ac:dyDescent="0.35">
      <c r="E205" s="10"/>
      <c r="F205" s="120"/>
      <c r="AB205" s="10"/>
      <c r="AC205" s="10"/>
    </row>
    <row r="206" spans="5:29" ht="15.75" customHeight="1" x14ac:dyDescent="0.35">
      <c r="E206" s="10"/>
      <c r="F206" s="120"/>
      <c r="AB206" s="10"/>
      <c r="AC206" s="10"/>
    </row>
    <row r="207" spans="5:29" ht="15.75" customHeight="1" x14ac:dyDescent="0.35">
      <c r="E207" s="10"/>
      <c r="F207" s="120"/>
      <c r="AB207" s="10"/>
      <c r="AC207" s="10"/>
    </row>
    <row r="208" spans="5:29" ht="15.75" customHeight="1" x14ac:dyDescent="0.35">
      <c r="E208" s="10"/>
      <c r="F208" s="120"/>
      <c r="AB208" s="10"/>
      <c r="AC208" s="10"/>
    </row>
    <row r="209" spans="5:29" ht="15.75" customHeight="1" x14ac:dyDescent="0.35">
      <c r="E209" s="10"/>
      <c r="F209" s="120"/>
      <c r="AB209" s="10"/>
      <c r="AC209" s="10"/>
    </row>
    <row r="210" spans="5:29" ht="15.75" customHeight="1" x14ac:dyDescent="0.35">
      <c r="E210" s="10"/>
      <c r="F210" s="120"/>
      <c r="AB210" s="10"/>
      <c r="AC210" s="10"/>
    </row>
    <row r="211" spans="5:29" ht="15.75" customHeight="1" x14ac:dyDescent="0.35">
      <c r="E211" s="10"/>
      <c r="F211" s="120"/>
      <c r="AB211" s="10"/>
      <c r="AC211" s="10"/>
    </row>
    <row r="212" spans="5:29" ht="15.75" customHeight="1" x14ac:dyDescent="0.35">
      <c r="E212" s="10"/>
      <c r="F212" s="120"/>
      <c r="AB212" s="10"/>
      <c r="AC212" s="10"/>
    </row>
    <row r="213" spans="5:29" ht="15.75" customHeight="1" x14ac:dyDescent="0.35">
      <c r="E213" s="10"/>
      <c r="F213" s="120"/>
      <c r="AB213" s="10"/>
      <c r="AC213" s="10"/>
    </row>
    <row r="214" spans="5:29" ht="15.75" customHeight="1" x14ac:dyDescent="0.35">
      <c r="E214" s="10"/>
      <c r="F214" s="120"/>
      <c r="AB214" s="10"/>
      <c r="AC214" s="10"/>
    </row>
    <row r="215" spans="5:29" ht="15.75" customHeight="1" x14ac:dyDescent="0.35">
      <c r="E215" s="10"/>
      <c r="F215" s="120"/>
      <c r="AB215" s="10"/>
      <c r="AC215" s="10"/>
    </row>
    <row r="216" spans="5:29" ht="15.75" customHeight="1" x14ac:dyDescent="0.35">
      <c r="E216" s="10"/>
      <c r="F216" s="120"/>
      <c r="AB216" s="10"/>
      <c r="AC216" s="10"/>
    </row>
    <row r="217" spans="5:29" ht="15.75" customHeight="1" x14ac:dyDescent="0.35">
      <c r="E217" s="10"/>
      <c r="F217" s="120"/>
      <c r="AB217" s="10"/>
      <c r="AC217" s="10"/>
    </row>
    <row r="218" spans="5:29" ht="15.75" customHeight="1" x14ac:dyDescent="0.35">
      <c r="E218" s="10"/>
      <c r="F218" s="120"/>
      <c r="AB218" s="10"/>
      <c r="AC218" s="10"/>
    </row>
    <row r="219" spans="5:29" ht="15.75" customHeight="1" x14ac:dyDescent="0.35">
      <c r="E219" s="10"/>
      <c r="F219" s="120"/>
      <c r="AB219" s="10"/>
      <c r="AC219" s="10"/>
    </row>
    <row r="220" spans="5:29" ht="15.75" customHeight="1" x14ac:dyDescent="0.35">
      <c r="E220" s="10"/>
      <c r="F220" s="120"/>
      <c r="AB220" s="10"/>
      <c r="AC220" s="10"/>
    </row>
    <row r="221" spans="5:29" ht="15.75" customHeight="1" x14ac:dyDescent="0.35">
      <c r="E221" s="10"/>
      <c r="F221" s="120"/>
      <c r="AB221" s="10"/>
      <c r="AC221" s="10"/>
    </row>
    <row r="222" spans="5:29" ht="15.75" customHeight="1" x14ac:dyDescent="0.35">
      <c r="E222" s="10"/>
      <c r="F222" s="120"/>
      <c r="AB222" s="10"/>
      <c r="AC222" s="10"/>
    </row>
    <row r="223" spans="5:29" ht="15.75" customHeight="1" x14ac:dyDescent="0.35">
      <c r="E223" s="10"/>
      <c r="F223" s="120"/>
      <c r="AB223" s="10"/>
      <c r="AC223" s="10"/>
    </row>
    <row r="224" spans="5:29" ht="15.75" customHeight="1" x14ac:dyDescent="0.35">
      <c r="E224" s="10"/>
      <c r="F224" s="120"/>
      <c r="AB224" s="10"/>
      <c r="AC224" s="10"/>
    </row>
    <row r="225" spans="5:29" ht="15.75" customHeight="1" x14ac:dyDescent="0.35">
      <c r="E225" s="10"/>
      <c r="F225" s="120"/>
      <c r="AB225" s="10"/>
      <c r="AC225" s="10"/>
    </row>
    <row r="226" spans="5:29" ht="15.75" customHeight="1" x14ac:dyDescent="0.35">
      <c r="E226" s="10"/>
      <c r="F226" s="120"/>
      <c r="AB226" s="10"/>
      <c r="AC226" s="10"/>
    </row>
    <row r="227" spans="5:29" ht="15.75" customHeight="1" x14ac:dyDescent="0.35">
      <c r="E227" s="10"/>
      <c r="F227" s="120"/>
      <c r="AB227" s="10"/>
      <c r="AC227" s="10"/>
    </row>
    <row r="228" spans="5:29" ht="15.75" customHeight="1" x14ac:dyDescent="0.35">
      <c r="E228" s="10"/>
      <c r="F228" s="120"/>
      <c r="AB228" s="10"/>
      <c r="AC228" s="10"/>
    </row>
    <row r="229" spans="5:29" ht="15.75" customHeight="1" x14ac:dyDescent="0.35">
      <c r="E229" s="10"/>
      <c r="F229" s="120"/>
      <c r="AB229" s="10"/>
      <c r="AC229" s="10"/>
    </row>
    <row r="230" spans="5:29" ht="15.75" customHeight="1" x14ac:dyDescent="0.35">
      <c r="E230" s="10"/>
      <c r="F230" s="120"/>
      <c r="AB230" s="10"/>
      <c r="AC230" s="10"/>
    </row>
    <row r="231" spans="5:29" ht="15.75" customHeight="1" x14ac:dyDescent="0.35">
      <c r="E231" s="10"/>
      <c r="F231" s="120"/>
      <c r="AB231" s="10"/>
      <c r="AC231" s="10"/>
    </row>
    <row r="232" spans="5:29" ht="15.75" customHeight="1" x14ac:dyDescent="0.35">
      <c r="E232" s="10"/>
      <c r="F232" s="120"/>
      <c r="AB232" s="10"/>
      <c r="AC232" s="10"/>
    </row>
    <row r="233" spans="5:29" ht="15.75" customHeight="1" x14ac:dyDescent="0.35">
      <c r="E233" s="10"/>
      <c r="F233" s="120"/>
      <c r="AB233" s="10"/>
      <c r="AC233" s="10"/>
    </row>
    <row r="234" spans="5:29" ht="15.75" customHeight="1" x14ac:dyDescent="0.35">
      <c r="E234" s="10"/>
      <c r="F234" s="120"/>
      <c r="AB234" s="10"/>
      <c r="AC234" s="10"/>
    </row>
    <row r="235" spans="5:29" ht="15.75" customHeight="1" x14ac:dyDescent="0.35">
      <c r="E235" s="10"/>
      <c r="F235" s="120"/>
      <c r="AB235" s="10"/>
      <c r="AC235" s="10"/>
    </row>
    <row r="236" spans="5:29" ht="15.75" customHeight="1" x14ac:dyDescent="0.35">
      <c r="E236" s="10"/>
      <c r="F236" s="120"/>
      <c r="AB236" s="10"/>
      <c r="AC236" s="10"/>
    </row>
    <row r="237" spans="5:29" ht="15.75" customHeight="1" x14ac:dyDescent="0.35">
      <c r="E237" s="10"/>
      <c r="F237" s="120"/>
      <c r="AB237" s="10"/>
      <c r="AC237" s="10"/>
    </row>
    <row r="238" spans="5:29" ht="15.75" customHeight="1" x14ac:dyDescent="0.35">
      <c r="E238" s="10"/>
      <c r="F238" s="120"/>
      <c r="AB238" s="10"/>
      <c r="AC238" s="10"/>
    </row>
    <row r="239" spans="5:29" ht="15.75" customHeight="1" x14ac:dyDescent="0.35">
      <c r="E239" s="10"/>
      <c r="F239" s="120"/>
      <c r="AB239" s="10"/>
      <c r="AC239" s="10"/>
    </row>
    <row r="240" spans="5:29" ht="15.75" customHeight="1" x14ac:dyDescent="0.35">
      <c r="E240" s="10"/>
      <c r="F240" s="120"/>
      <c r="AB240" s="10"/>
      <c r="AC240" s="10"/>
    </row>
    <row r="241" spans="5:29" ht="15.75" customHeight="1" x14ac:dyDescent="0.35">
      <c r="E241" s="10"/>
      <c r="F241" s="120"/>
      <c r="AB241" s="10"/>
      <c r="AC241" s="10"/>
    </row>
    <row r="242" spans="5:29" ht="15.75" customHeight="1" x14ac:dyDescent="0.35">
      <c r="E242" s="10"/>
      <c r="F242" s="120"/>
      <c r="AB242" s="10"/>
      <c r="AC242" s="10"/>
    </row>
    <row r="243" spans="5:29" ht="15.75" customHeight="1" x14ac:dyDescent="0.35">
      <c r="E243" s="10"/>
      <c r="F243" s="120"/>
      <c r="AB243" s="10"/>
      <c r="AC243" s="10"/>
    </row>
    <row r="244" spans="5:29" ht="15.75" customHeight="1" x14ac:dyDescent="0.35">
      <c r="E244" s="10"/>
      <c r="F244" s="120"/>
      <c r="AB244" s="10"/>
      <c r="AC244" s="10"/>
    </row>
    <row r="245" spans="5:29" ht="15.75" customHeight="1" x14ac:dyDescent="0.35">
      <c r="E245" s="10"/>
      <c r="F245" s="120"/>
      <c r="AB245" s="10"/>
      <c r="AC245" s="10"/>
    </row>
    <row r="246" spans="5:29" ht="15.75" customHeight="1" x14ac:dyDescent="0.35">
      <c r="E246" s="10"/>
      <c r="F246" s="120"/>
      <c r="AB246" s="10"/>
      <c r="AC246" s="10"/>
    </row>
    <row r="247" spans="5:29" ht="15.75" customHeight="1" x14ac:dyDescent="0.35">
      <c r="E247" s="10"/>
      <c r="F247" s="120"/>
      <c r="AB247" s="10"/>
      <c r="AC247" s="10"/>
    </row>
    <row r="248" spans="5:29" ht="15.75" customHeight="1" x14ac:dyDescent="0.35">
      <c r="E248" s="10"/>
      <c r="F248" s="120"/>
      <c r="AB248" s="10"/>
      <c r="AC248" s="10"/>
    </row>
    <row r="249" spans="5:29" ht="15.75" customHeight="1" x14ac:dyDescent="0.35">
      <c r="E249" s="10"/>
      <c r="F249" s="120"/>
      <c r="AB249" s="10"/>
      <c r="AC249" s="10"/>
    </row>
    <row r="250" spans="5:29" ht="15.75" customHeight="1" x14ac:dyDescent="0.35">
      <c r="E250" s="10"/>
      <c r="F250" s="120"/>
      <c r="AB250" s="10"/>
      <c r="AC250" s="10"/>
    </row>
    <row r="251" spans="5:29" ht="15.75" customHeight="1" x14ac:dyDescent="0.35">
      <c r="E251" s="10"/>
      <c r="F251" s="120"/>
      <c r="AB251" s="10"/>
      <c r="AC251" s="10"/>
    </row>
    <row r="252" spans="5:29" ht="15.75" customHeight="1" x14ac:dyDescent="0.35">
      <c r="E252" s="10"/>
      <c r="F252" s="120"/>
      <c r="AB252" s="10"/>
      <c r="AC252" s="10"/>
    </row>
    <row r="253" spans="5:29" ht="15.75" customHeight="1" x14ac:dyDescent="0.35">
      <c r="E253" s="10"/>
      <c r="F253" s="120"/>
      <c r="AB253" s="10"/>
      <c r="AC253" s="10"/>
    </row>
    <row r="254" spans="5:29" ht="15.75" customHeight="1" x14ac:dyDescent="0.35">
      <c r="E254" s="10"/>
      <c r="F254" s="120"/>
      <c r="AB254" s="10"/>
      <c r="AC254" s="10"/>
    </row>
    <row r="255" spans="5:29" ht="15.75" customHeight="1" x14ac:dyDescent="0.35">
      <c r="E255" s="10"/>
      <c r="F255" s="120"/>
      <c r="AB255" s="10"/>
      <c r="AC255" s="10"/>
    </row>
    <row r="256" spans="5:29" ht="15.75" customHeight="1" x14ac:dyDescent="0.35">
      <c r="E256" s="10"/>
      <c r="F256" s="120"/>
      <c r="AB256" s="10"/>
      <c r="AC256" s="10"/>
    </row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mergeCells count="4">
    <mergeCell ref="A2:C2"/>
    <mergeCell ref="A25:C25"/>
    <mergeCell ref="A1:C1"/>
    <mergeCell ref="E54:F54"/>
  </mergeCells>
  <conditionalFormatting sqref="B4">
    <cfRule type="notContainsBlanks" dxfId="20" priority="20">
      <formula>LEN(TRIM(B4))&gt;0</formula>
    </cfRule>
  </conditionalFormatting>
  <conditionalFormatting sqref="E2">
    <cfRule type="notContainsBlanks" dxfId="19" priority="21">
      <formula>LEN(TRIM(E2))&gt;0</formula>
    </cfRule>
  </conditionalFormatting>
  <conditionalFormatting sqref="G27:G46">
    <cfRule type="expression" dxfId="18" priority="1">
      <formula>G27=MIN($G$27:$G$46)</formula>
    </cfRule>
  </conditionalFormatting>
  <conditionalFormatting sqref="G52:Y52">
    <cfRule type="cellIs" dxfId="17" priority="19" operator="equal">
      <formula>1</formula>
    </cfRule>
  </conditionalFormatting>
  <conditionalFormatting sqref="H27:H46">
    <cfRule type="expression" dxfId="16" priority="2">
      <formula>H27=MIN($H$27:$H$46)</formula>
    </cfRule>
  </conditionalFormatting>
  <conditionalFormatting sqref="I27:I46">
    <cfRule type="expression" dxfId="15" priority="3">
      <formula>I27=MIN($I$27:$I$46)</formula>
    </cfRule>
  </conditionalFormatting>
  <conditionalFormatting sqref="J27:J46">
    <cfRule type="expression" dxfId="14" priority="5">
      <formula>J27=MIN($J$27:$J$46)</formula>
    </cfRule>
  </conditionalFormatting>
  <conditionalFormatting sqref="K27:K46">
    <cfRule type="expression" dxfId="13" priority="6">
      <formula>K27=MIN($K$27:$K$46)</formula>
    </cfRule>
  </conditionalFormatting>
  <conditionalFormatting sqref="L27:L46">
    <cfRule type="expression" dxfId="12" priority="4">
      <formula>L27=MIN($L$27:$L$46)</formula>
    </cfRule>
  </conditionalFormatting>
  <conditionalFormatting sqref="M27:M46">
    <cfRule type="expression" dxfId="11" priority="8">
      <formula>M27=MIN($M$27:$M$46)</formula>
    </cfRule>
  </conditionalFormatting>
  <conditionalFormatting sqref="N27:N46">
    <cfRule type="expression" dxfId="10" priority="7">
      <formula>N27=MIN($N$27:$N$46)</formula>
    </cfRule>
  </conditionalFormatting>
  <conditionalFormatting sqref="O27:O46">
    <cfRule type="expression" dxfId="9" priority="9">
      <formula>O27=MIN($O$27:$O$46)</formula>
    </cfRule>
  </conditionalFormatting>
  <conditionalFormatting sqref="Q27:Q46">
    <cfRule type="expression" dxfId="8" priority="10">
      <formula>Q27=MIN($Q$27:$Q$46)</formula>
    </cfRule>
  </conditionalFormatting>
  <conditionalFormatting sqref="R27:R46">
    <cfRule type="expression" dxfId="7" priority="11">
      <formula>R27=MIN($R$27:$R$46)</formula>
    </cfRule>
  </conditionalFormatting>
  <conditionalFormatting sqref="S27:S46">
    <cfRule type="expression" dxfId="6" priority="12">
      <formula>S27=MIN($S$27:$S$46)</formula>
    </cfRule>
  </conditionalFormatting>
  <conditionalFormatting sqref="T27:T46">
    <cfRule type="expression" dxfId="5" priority="13">
      <formula>T27=MIN($T$27:$T$46)</formula>
    </cfRule>
  </conditionalFormatting>
  <conditionalFormatting sqref="U27:U46">
    <cfRule type="expression" dxfId="4" priority="14">
      <formula>U27=MIN($U$27:$U$46)</formula>
    </cfRule>
  </conditionalFormatting>
  <conditionalFormatting sqref="V27:V46">
    <cfRule type="expression" dxfId="3" priority="15">
      <formula>V27=MIN($V$27:$V$46)</formula>
    </cfRule>
  </conditionalFormatting>
  <conditionalFormatting sqref="W27:W46">
    <cfRule type="expression" dxfId="2" priority="16">
      <formula>W27=MIN($W$27:$W$46)</formula>
    </cfRule>
  </conditionalFormatting>
  <conditionalFormatting sqref="X27:X46">
    <cfRule type="expression" dxfId="1" priority="17">
      <formula>X27=MIN($X$27:$X$46)</formula>
    </cfRule>
  </conditionalFormatting>
  <conditionalFormatting sqref="Y27:Y46">
    <cfRule type="expression" dxfId="0" priority="18">
      <formula>Y27=MIN($Y$27:$Y$46)</formula>
    </cfRule>
  </conditionalFormatting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900-000000000000}">
          <x14:formula1>
            <xm:f>'Team Charts and Handicaps'!$J$8:$J$20</xm:f>
          </x14:formula1>
          <xm:sqref>G4:O23 Q4:Y23</xm:sqref>
        </x14:dataValidation>
        <x14:dataValidation type="list" allowBlank="1" xr:uid="{00000000-0002-0000-0900-000001000000}">
          <x14:formula1>
            <xm:f>'Team Charts and Handicaps'!$J$2:$J$6</xm:f>
          </x14:formula1>
          <xm:sqref>B4:B23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List12">
    <outlinePr summaryBelow="0" summaryRight="0"/>
  </sheetPr>
  <dimension ref="A1:J1000"/>
  <sheetViews>
    <sheetView workbookViewId="0"/>
  </sheetViews>
  <sheetFormatPr defaultColWidth="14.453125" defaultRowHeight="15" customHeight="1" x14ac:dyDescent="0.35"/>
  <cols>
    <col min="1" max="2" width="14.453125" customWidth="1"/>
    <col min="3" max="3" width="14.7265625" customWidth="1"/>
    <col min="4" max="4" width="17" customWidth="1"/>
    <col min="5" max="5" width="15.7265625" customWidth="1"/>
    <col min="6" max="6" width="14.453125" customWidth="1"/>
    <col min="7" max="7" width="14.7265625" customWidth="1"/>
    <col min="8" max="8" width="17.1796875" customWidth="1"/>
    <col min="9" max="9" width="15.7265625" customWidth="1"/>
  </cols>
  <sheetData>
    <row r="1" spans="1:10" ht="14.5" x14ac:dyDescent="0.35">
      <c r="A1" s="194"/>
      <c r="D1" s="194"/>
      <c r="E1" s="194"/>
      <c r="H1" s="194"/>
      <c r="I1" s="194"/>
      <c r="J1" s="194" t="s">
        <v>127</v>
      </c>
    </row>
    <row r="2" spans="1:10" ht="14.5" x14ac:dyDescent="0.35">
      <c r="A2" s="320"/>
      <c r="B2" s="321"/>
      <c r="C2" s="322"/>
      <c r="J2" s="194" t="s">
        <v>110</v>
      </c>
    </row>
    <row r="3" spans="1:10" ht="14.5" x14ac:dyDescent="0.35">
      <c r="A3" s="323"/>
      <c r="B3" s="324"/>
      <c r="C3" s="325"/>
      <c r="J3" s="194" t="s">
        <v>114</v>
      </c>
    </row>
    <row r="4" spans="1:10" ht="14.5" x14ac:dyDescent="0.35">
      <c r="A4" s="323"/>
      <c r="B4" s="324"/>
      <c r="C4" s="325"/>
      <c r="J4" s="194" t="s">
        <v>117</v>
      </c>
    </row>
    <row r="5" spans="1:10" ht="14.5" x14ac:dyDescent="0.35">
      <c r="A5" s="323"/>
      <c r="B5" s="324"/>
      <c r="C5" s="325"/>
      <c r="J5" s="194" t="s">
        <v>120</v>
      </c>
    </row>
    <row r="6" spans="1:10" ht="14.5" x14ac:dyDescent="0.35">
      <c r="A6" s="323"/>
      <c r="B6" s="324"/>
      <c r="C6" s="325"/>
      <c r="J6" s="194" t="s">
        <v>123</v>
      </c>
    </row>
    <row r="7" spans="1:10" ht="14.5" x14ac:dyDescent="0.35">
      <c r="A7" s="323"/>
      <c r="B7" s="324"/>
      <c r="C7" s="325"/>
    </row>
    <row r="8" spans="1:10" ht="14.5" x14ac:dyDescent="0.35">
      <c r="A8" s="323"/>
      <c r="B8" s="324"/>
      <c r="C8" s="325"/>
      <c r="J8" s="194">
        <v>1</v>
      </c>
    </row>
    <row r="9" spans="1:10" ht="14.5" x14ac:dyDescent="0.35">
      <c r="A9" s="323"/>
      <c r="B9" s="324"/>
      <c r="C9" s="325"/>
      <c r="J9" s="194">
        <v>2</v>
      </c>
    </row>
    <row r="10" spans="1:10" ht="14.5" x14ac:dyDescent="0.35">
      <c r="A10" s="323"/>
      <c r="B10" s="324"/>
      <c r="C10" s="325"/>
      <c r="J10" s="194">
        <v>3</v>
      </c>
    </row>
    <row r="11" spans="1:10" ht="14.5" x14ac:dyDescent="0.35">
      <c r="A11" s="326"/>
      <c r="B11" s="327"/>
      <c r="C11" s="328"/>
      <c r="J11" s="194">
        <v>4</v>
      </c>
    </row>
    <row r="12" spans="1:10" ht="14.5" x14ac:dyDescent="0.35">
      <c r="A12" s="329"/>
      <c r="B12" s="331"/>
      <c r="C12" s="332"/>
      <c r="J12" s="194">
        <v>5</v>
      </c>
    </row>
    <row r="13" spans="1:10" ht="14.5" x14ac:dyDescent="0.35">
      <c r="A13" s="333"/>
      <c r="B13" s="334"/>
      <c r="C13" s="335"/>
      <c r="J13" s="194">
        <v>6</v>
      </c>
    </row>
    <row r="14" spans="1:10" ht="14.5" x14ac:dyDescent="0.35">
      <c r="A14" s="333"/>
      <c r="B14" s="334"/>
      <c r="C14" s="335"/>
      <c r="J14" s="194">
        <v>7</v>
      </c>
    </row>
    <row r="15" spans="1:10" ht="14.5" x14ac:dyDescent="0.35">
      <c r="A15" s="333"/>
      <c r="B15" s="334"/>
      <c r="C15" s="335"/>
      <c r="J15" s="194">
        <v>8</v>
      </c>
    </row>
    <row r="16" spans="1:10" ht="14.5" x14ac:dyDescent="0.35">
      <c r="A16" s="333"/>
      <c r="B16" s="334"/>
      <c r="C16" s="335"/>
      <c r="J16" s="194">
        <v>9</v>
      </c>
    </row>
    <row r="17" spans="1:10" ht="14.5" x14ac:dyDescent="0.35">
      <c r="A17" s="333"/>
      <c r="B17" s="334"/>
      <c r="C17" s="335"/>
      <c r="J17" s="194">
        <v>10</v>
      </c>
    </row>
    <row r="18" spans="1:10" ht="14.5" x14ac:dyDescent="0.35">
      <c r="A18" s="333"/>
      <c r="B18" s="334"/>
      <c r="C18" s="335"/>
      <c r="J18" s="194">
        <v>11</v>
      </c>
    </row>
    <row r="19" spans="1:10" ht="14.5" x14ac:dyDescent="0.35">
      <c r="A19" s="333"/>
      <c r="B19" s="334"/>
      <c r="C19" s="335"/>
      <c r="J19" s="194">
        <v>12</v>
      </c>
    </row>
    <row r="20" spans="1:10" ht="14.5" x14ac:dyDescent="0.35">
      <c r="A20" s="333"/>
      <c r="B20" s="334"/>
      <c r="C20" s="335"/>
      <c r="J20" s="194">
        <v>13</v>
      </c>
    </row>
    <row r="21" spans="1:10" ht="15.75" customHeight="1" x14ac:dyDescent="0.35">
      <c r="A21" s="336"/>
      <c r="B21" s="337"/>
      <c r="C21" s="338"/>
    </row>
    <row r="22" spans="1:10" ht="15.75" customHeight="1" x14ac:dyDescent="0.35"/>
    <row r="23" spans="1:10" ht="15.75" customHeight="1" x14ac:dyDescent="0.35"/>
    <row r="24" spans="1:10" ht="15.75" customHeight="1" x14ac:dyDescent="0.35"/>
    <row r="25" spans="1:10" ht="15.75" customHeight="1" x14ac:dyDescent="0.35"/>
    <row r="26" spans="1:10" ht="15.75" customHeight="1" x14ac:dyDescent="0.35"/>
    <row r="27" spans="1:10" ht="15.75" customHeight="1" x14ac:dyDescent="0.35"/>
    <row r="28" spans="1:10" ht="15.75" customHeight="1" x14ac:dyDescent="0.35"/>
    <row r="29" spans="1:10" ht="15.75" customHeight="1" x14ac:dyDescent="0.35"/>
    <row r="30" spans="1:10" ht="15.75" customHeight="1" x14ac:dyDescent="0.35"/>
    <row r="31" spans="1:10" ht="15.75" customHeight="1" x14ac:dyDescent="0.35"/>
    <row r="32" spans="1:10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List13">
    <outlinePr summaryBelow="0" summaryRight="0"/>
  </sheetPr>
  <dimension ref="A1:AC1000"/>
  <sheetViews>
    <sheetView workbookViewId="0"/>
  </sheetViews>
  <sheetFormatPr defaultColWidth="14.453125" defaultRowHeight="15" customHeight="1" x14ac:dyDescent="0.35"/>
  <cols>
    <col min="1" max="6" width="14.453125" customWidth="1"/>
    <col min="28" max="28" width="21.7265625" customWidth="1"/>
  </cols>
  <sheetData>
    <row r="1" spans="1:29" ht="14.5" x14ac:dyDescent="0.35">
      <c r="A1" s="339"/>
      <c r="B1" s="339"/>
      <c r="C1" s="339"/>
      <c r="D1" s="340"/>
      <c r="E1" s="341" t="s">
        <v>43</v>
      </c>
      <c r="F1" s="342" t="s">
        <v>131</v>
      </c>
      <c r="G1" s="342" t="s">
        <v>132</v>
      </c>
      <c r="H1" s="342" t="s">
        <v>133</v>
      </c>
      <c r="I1" s="342" t="s">
        <v>134</v>
      </c>
      <c r="J1" s="342" t="s">
        <v>135</v>
      </c>
      <c r="K1" s="342" t="s">
        <v>136</v>
      </c>
      <c r="L1" s="342" t="s">
        <v>137</v>
      </c>
      <c r="M1" s="342" t="s">
        <v>138</v>
      </c>
      <c r="N1" s="342" t="s">
        <v>139</v>
      </c>
      <c r="O1" s="342" t="s">
        <v>140</v>
      </c>
      <c r="P1" s="342" t="s">
        <v>141</v>
      </c>
      <c r="Q1" s="342" t="s">
        <v>142</v>
      </c>
      <c r="R1" s="342" t="s">
        <v>143</v>
      </c>
      <c r="S1" s="342" t="s">
        <v>144</v>
      </c>
      <c r="T1" s="342" t="s">
        <v>145</v>
      </c>
      <c r="U1" s="342" t="s">
        <v>146</v>
      </c>
      <c r="V1" s="342" t="s">
        <v>147</v>
      </c>
      <c r="W1" s="342" t="s">
        <v>148</v>
      </c>
      <c r="X1" s="339"/>
      <c r="Y1" s="339"/>
    </row>
    <row r="2" spans="1:29" ht="14.5" x14ac:dyDescent="0.35">
      <c r="A2" s="339"/>
      <c r="B2" s="339"/>
      <c r="C2" s="339"/>
      <c r="D2" s="340"/>
      <c r="E2" s="343" t="s">
        <v>149</v>
      </c>
      <c r="F2" s="344">
        <v>363</v>
      </c>
      <c r="G2" s="344">
        <v>403</v>
      </c>
      <c r="H2" s="344">
        <v>484</v>
      </c>
      <c r="I2" s="344">
        <v>368</v>
      </c>
      <c r="J2" s="344">
        <v>158</v>
      </c>
      <c r="K2" s="344">
        <v>513</v>
      </c>
      <c r="L2" s="344">
        <v>152</v>
      </c>
      <c r="M2" s="344">
        <v>337</v>
      </c>
      <c r="N2" s="344">
        <v>354</v>
      </c>
      <c r="O2" s="344">
        <v>386</v>
      </c>
      <c r="P2" s="344">
        <v>497</v>
      </c>
      <c r="Q2" s="344">
        <v>341</v>
      </c>
      <c r="R2" s="344">
        <v>172</v>
      </c>
      <c r="S2" s="344">
        <v>303</v>
      </c>
      <c r="T2" s="344">
        <v>490</v>
      </c>
      <c r="U2" s="344">
        <v>374</v>
      </c>
      <c r="V2" s="344">
        <v>178</v>
      </c>
      <c r="W2" s="344">
        <v>330</v>
      </c>
      <c r="X2" s="339"/>
      <c r="Y2" s="339"/>
    </row>
    <row r="3" spans="1:29" ht="14.5" x14ac:dyDescent="0.35">
      <c r="A3" s="339"/>
      <c r="B3" s="339"/>
      <c r="C3" s="339"/>
      <c r="D3" s="340"/>
      <c r="E3" s="343" t="s">
        <v>8</v>
      </c>
      <c r="F3" s="344">
        <v>4</v>
      </c>
      <c r="G3" s="344">
        <v>4</v>
      </c>
      <c r="H3" s="344">
        <v>5</v>
      </c>
      <c r="I3" s="344">
        <v>4</v>
      </c>
      <c r="J3" s="344">
        <v>3</v>
      </c>
      <c r="K3" s="344">
        <v>5</v>
      </c>
      <c r="L3" s="344">
        <v>3</v>
      </c>
      <c r="M3" s="344">
        <v>4</v>
      </c>
      <c r="N3" s="344">
        <v>4</v>
      </c>
      <c r="O3" s="344">
        <v>4</v>
      </c>
      <c r="P3" s="344">
        <v>5</v>
      </c>
      <c r="Q3" s="344">
        <v>4</v>
      </c>
      <c r="R3" s="344">
        <v>3</v>
      </c>
      <c r="S3" s="344">
        <v>4</v>
      </c>
      <c r="T3" s="344">
        <v>5</v>
      </c>
      <c r="U3" s="344">
        <v>4</v>
      </c>
      <c r="V3" s="344">
        <v>3</v>
      </c>
      <c r="W3" s="344">
        <v>4</v>
      </c>
      <c r="X3" s="339"/>
      <c r="Y3" s="339"/>
    </row>
    <row r="4" spans="1:29" ht="14.5" x14ac:dyDescent="0.35">
      <c r="A4" s="339"/>
      <c r="B4" s="339"/>
      <c r="C4" s="339"/>
      <c r="D4" s="340"/>
      <c r="E4" s="343" t="s">
        <v>150</v>
      </c>
      <c r="F4" s="344">
        <v>17</v>
      </c>
      <c r="G4" s="344">
        <v>2</v>
      </c>
      <c r="H4" s="344">
        <v>5</v>
      </c>
      <c r="I4" s="344">
        <v>13</v>
      </c>
      <c r="J4" s="344">
        <v>12</v>
      </c>
      <c r="K4" s="344">
        <v>9</v>
      </c>
      <c r="L4" s="344">
        <v>16</v>
      </c>
      <c r="M4" s="344">
        <v>11</v>
      </c>
      <c r="N4" s="344">
        <v>4</v>
      </c>
      <c r="O4" s="344">
        <v>1</v>
      </c>
      <c r="P4" s="344">
        <v>3</v>
      </c>
      <c r="Q4" s="344">
        <v>7</v>
      </c>
      <c r="R4" s="344">
        <v>18</v>
      </c>
      <c r="S4" s="344">
        <v>14</v>
      </c>
      <c r="T4" s="344">
        <v>6</v>
      </c>
      <c r="U4" s="344">
        <v>8</v>
      </c>
      <c r="V4" s="344">
        <v>10</v>
      </c>
      <c r="W4" s="344">
        <v>15</v>
      </c>
      <c r="X4" s="339"/>
      <c r="Y4" s="339"/>
    </row>
    <row r="5" spans="1:29" ht="14.5" x14ac:dyDescent="0.35">
      <c r="A5" s="339"/>
      <c r="B5" s="339"/>
      <c r="C5" s="339"/>
      <c r="D5" s="339"/>
      <c r="E5" s="345"/>
      <c r="F5" s="345"/>
      <c r="G5" s="345"/>
      <c r="H5" s="345"/>
      <c r="I5" s="345"/>
      <c r="J5" s="345"/>
      <c r="K5" s="345"/>
      <c r="L5" s="345"/>
      <c r="M5" s="345"/>
      <c r="N5" s="345"/>
      <c r="O5" s="345"/>
      <c r="P5" s="345"/>
      <c r="Q5" s="345"/>
      <c r="R5" s="345"/>
      <c r="S5" s="345"/>
      <c r="T5" s="345"/>
      <c r="U5" s="345"/>
      <c r="V5" s="345"/>
      <c r="W5" s="345"/>
      <c r="X5" s="339"/>
      <c r="Y5" s="339"/>
    </row>
    <row r="6" spans="1:29" ht="14.5" x14ac:dyDescent="0.35">
      <c r="A6" s="339"/>
      <c r="B6" s="339"/>
      <c r="C6" s="339"/>
      <c r="D6" s="340"/>
      <c r="E6" s="346" t="s">
        <v>42</v>
      </c>
      <c r="F6" s="347" t="s">
        <v>131</v>
      </c>
      <c r="G6" s="347" t="s">
        <v>132</v>
      </c>
      <c r="H6" s="347" t="s">
        <v>133</v>
      </c>
      <c r="I6" s="347" t="s">
        <v>134</v>
      </c>
      <c r="J6" s="347" t="s">
        <v>135</v>
      </c>
      <c r="K6" s="347" t="s">
        <v>136</v>
      </c>
      <c r="L6" s="347" t="s">
        <v>137</v>
      </c>
      <c r="M6" s="347" t="s">
        <v>138</v>
      </c>
      <c r="N6" s="347" t="s">
        <v>139</v>
      </c>
      <c r="O6" s="347" t="s">
        <v>140</v>
      </c>
      <c r="P6" s="347" t="s">
        <v>141</v>
      </c>
      <c r="Q6" s="347" t="s">
        <v>142</v>
      </c>
      <c r="R6" s="347" t="s">
        <v>143</v>
      </c>
      <c r="S6" s="347" t="s">
        <v>144</v>
      </c>
      <c r="T6" s="347" t="s">
        <v>145</v>
      </c>
      <c r="U6" s="347" t="s">
        <v>146</v>
      </c>
      <c r="V6" s="347" t="s">
        <v>147</v>
      </c>
      <c r="W6" s="347" t="s">
        <v>148</v>
      </c>
      <c r="X6" s="339"/>
      <c r="Y6" s="339"/>
    </row>
    <row r="7" spans="1:29" ht="14.5" x14ac:dyDescent="0.35">
      <c r="A7" s="339"/>
      <c r="B7" s="339"/>
      <c r="C7" s="339"/>
      <c r="D7" s="340"/>
      <c r="E7" s="343" t="s">
        <v>149</v>
      </c>
      <c r="F7" s="344">
        <v>349</v>
      </c>
      <c r="G7" s="344">
        <v>305</v>
      </c>
      <c r="H7" s="344">
        <v>158</v>
      </c>
      <c r="I7" s="344">
        <v>351</v>
      </c>
      <c r="J7" s="344">
        <v>348</v>
      </c>
      <c r="K7" s="344">
        <v>485</v>
      </c>
      <c r="L7" s="344">
        <v>356</v>
      </c>
      <c r="M7" s="344">
        <v>176</v>
      </c>
      <c r="N7" s="344">
        <v>540</v>
      </c>
      <c r="O7" s="344">
        <v>369</v>
      </c>
      <c r="P7" s="344">
        <v>292</v>
      </c>
      <c r="Q7" s="344">
        <v>411</v>
      </c>
      <c r="R7" s="344">
        <v>148</v>
      </c>
      <c r="S7" s="344">
        <v>483</v>
      </c>
      <c r="T7" s="344">
        <v>409</v>
      </c>
      <c r="U7" s="344">
        <v>479</v>
      </c>
      <c r="V7" s="344">
        <v>166</v>
      </c>
      <c r="W7" s="344">
        <v>427</v>
      </c>
      <c r="X7" s="339"/>
      <c r="Y7" s="339"/>
    </row>
    <row r="8" spans="1:29" ht="14.5" x14ac:dyDescent="0.35">
      <c r="A8" s="339"/>
      <c r="B8" s="339"/>
      <c r="C8" s="339"/>
      <c r="D8" s="340"/>
      <c r="E8" s="343" t="s">
        <v>8</v>
      </c>
      <c r="F8" s="344">
        <v>4</v>
      </c>
      <c r="G8" s="344">
        <v>4</v>
      </c>
      <c r="H8" s="344">
        <v>3</v>
      </c>
      <c r="I8" s="344">
        <v>4</v>
      </c>
      <c r="J8" s="344">
        <v>4</v>
      </c>
      <c r="K8" s="344">
        <v>5</v>
      </c>
      <c r="L8" s="344">
        <v>4</v>
      </c>
      <c r="M8" s="344">
        <v>3</v>
      </c>
      <c r="N8" s="344">
        <v>5</v>
      </c>
      <c r="O8" s="344">
        <v>4</v>
      </c>
      <c r="P8" s="344">
        <v>4</v>
      </c>
      <c r="Q8" s="344">
        <v>4</v>
      </c>
      <c r="R8" s="344">
        <v>3</v>
      </c>
      <c r="S8" s="344">
        <v>5</v>
      </c>
      <c r="T8" s="344">
        <v>4</v>
      </c>
      <c r="U8" s="344">
        <v>5</v>
      </c>
      <c r="V8" s="344">
        <v>3</v>
      </c>
      <c r="W8" s="344">
        <v>4</v>
      </c>
      <c r="X8" s="339"/>
      <c r="Y8" s="339"/>
    </row>
    <row r="9" spans="1:29" ht="14.5" x14ac:dyDescent="0.35">
      <c r="A9" s="339"/>
      <c r="B9" s="339"/>
      <c r="C9" s="339"/>
      <c r="D9" s="340"/>
      <c r="E9" s="343" t="s">
        <v>150</v>
      </c>
      <c r="F9" s="344">
        <v>16</v>
      </c>
      <c r="G9" s="344">
        <v>14</v>
      </c>
      <c r="H9" s="344">
        <v>10</v>
      </c>
      <c r="I9" s="344">
        <v>12</v>
      </c>
      <c r="J9" s="344">
        <v>6</v>
      </c>
      <c r="K9" s="344">
        <v>8</v>
      </c>
      <c r="L9" s="344">
        <v>18</v>
      </c>
      <c r="M9" s="344">
        <v>4</v>
      </c>
      <c r="N9" s="344">
        <v>2</v>
      </c>
      <c r="O9" s="344">
        <v>15</v>
      </c>
      <c r="P9" s="344">
        <v>11</v>
      </c>
      <c r="Q9" s="344">
        <v>5</v>
      </c>
      <c r="R9" s="344">
        <v>17</v>
      </c>
      <c r="S9" s="344">
        <v>7</v>
      </c>
      <c r="T9" s="344">
        <v>3</v>
      </c>
      <c r="U9" s="344">
        <v>13</v>
      </c>
      <c r="V9" s="344">
        <v>9</v>
      </c>
      <c r="W9" s="344">
        <v>1</v>
      </c>
      <c r="X9" s="339"/>
      <c r="Y9" s="339"/>
      <c r="Z9" s="339"/>
      <c r="AA9" s="339"/>
      <c r="AB9" s="339"/>
      <c r="AC9" s="339"/>
    </row>
    <row r="15" spans="1:29" ht="14.5" x14ac:dyDescent="0.35">
      <c r="E15" t="s">
        <v>151</v>
      </c>
      <c r="F15" t="s">
        <v>42</v>
      </c>
      <c r="G15" t="s">
        <v>152</v>
      </c>
      <c r="H15" t="s">
        <v>153</v>
      </c>
    </row>
    <row r="16" spans="1:29" ht="14.5" x14ac:dyDescent="0.35">
      <c r="E16" t="s">
        <v>154</v>
      </c>
      <c r="F16" t="s">
        <v>43</v>
      </c>
      <c r="G16" t="s">
        <v>152</v>
      </c>
      <c r="H16" s="348">
        <v>5</v>
      </c>
    </row>
    <row r="17" spans="5:8" ht="14.5" x14ac:dyDescent="0.35">
      <c r="E17" t="s">
        <v>155</v>
      </c>
      <c r="F17" t="s">
        <v>42</v>
      </c>
      <c r="G17" t="s">
        <v>156</v>
      </c>
      <c r="H17" s="348">
        <v>5</v>
      </c>
    </row>
    <row r="18" spans="5:8" ht="14.5" x14ac:dyDescent="0.35">
      <c r="E18" t="s">
        <v>157</v>
      </c>
      <c r="F18" t="s">
        <v>43</v>
      </c>
      <c r="G18" t="s">
        <v>158</v>
      </c>
      <c r="H18" s="348">
        <v>10</v>
      </c>
    </row>
    <row r="19" spans="5:8" ht="14.5" x14ac:dyDescent="0.35">
      <c r="E19" s="339"/>
      <c r="F19" s="339"/>
      <c r="G19" s="339"/>
      <c r="H19" s="339"/>
    </row>
    <row r="20" spans="5:8" ht="14.5" x14ac:dyDescent="0.35">
      <c r="E20" s="339"/>
      <c r="F20" s="339"/>
      <c r="G20" s="339"/>
      <c r="H20" s="339"/>
    </row>
    <row r="21" spans="5:8" ht="15.75" customHeight="1" x14ac:dyDescent="0.35">
      <c r="E21" s="339"/>
      <c r="F21" s="339"/>
      <c r="G21" s="339"/>
      <c r="H21" s="339"/>
    </row>
    <row r="22" spans="5:8" ht="15.75" customHeight="1" x14ac:dyDescent="0.35">
      <c r="E22" s="339"/>
      <c r="F22" s="456" t="s">
        <v>159</v>
      </c>
      <c r="G22" s="456"/>
      <c r="H22" s="339"/>
    </row>
    <row r="23" spans="5:8" ht="15.75" customHeight="1" x14ac:dyDescent="0.35"/>
    <row r="24" spans="5:8" ht="15.75" customHeight="1" x14ac:dyDescent="0.35"/>
    <row r="25" spans="5:8" ht="15.75" customHeight="1" x14ac:dyDescent="0.35"/>
    <row r="26" spans="5:8" ht="15.75" customHeight="1" x14ac:dyDescent="0.35"/>
    <row r="27" spans="5:8" ht="15.75" customHeight="1" x14ac:dyDescent="0.35"/>
    <row r="28" spans="5:8" ht="15.75" customHeight="1" x14ac:dyDescent="0.35"/>
    <row r="29" spans="5:8" ht="15.75" customHeight="1" x14ac:dyDescent="0.35"/>
    <row r="30" spans="5:8" ht="15.75" customHeight="1" x14ac:dyDescent="0.35"/>
    <row r="31" spans="5:8" ht="15.75" customHeight="1" x14ac:dyDescent="0.35"/>
    <row r="32" spans="5:8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mergeCells count="1">
    <mergeCell ref="F22:G22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16EB1-FCD1-422A-AD01-7E36C076549A}">
  <sheetPr codeName="List2">
    <tabColor rgb="FFFFC000"/>
  </sheetPr>
  <dimension ref="C4:D22"/>
  <sheetViews>
    <sheetView topLeftCell="B6" workbookViewId="0">
      <selection activeCell="C19" sqref="C19:D19"/>
    </sheetView>
  </sheetViews>
  <sheetFormatPr defaultRowHeight="14.5" x14ac:dyDescent="0.35"/>
  <cols>
    <col min="3" max="3" width="16.54296875" customWidth="1"/>
  </cols>
  <sheetData>
    <row r="4" spans="3:4" ht="15" thickBot="1" x14ac:dyDescent="0.4"/>
    <row r="5" spans="3:4" ht="15" thickBot="1" x14ac:dyDescent="0.4">
      <c r="C5" s="412" t="s">
        <v>173</v>
      </c>
      <c r="D5" s="413">
        <v>16</v>
      </c>
    </row>
    <row r="6" spans="3:4" ht="15" thickBot="1" x14ac:dyDescent="0.4">
      <c r="C6" s="409" t="s">
        <v>174</v>
      </c>
      <c r="D6" s="413">
        <v>18</v>
      </c>
    </row>
    <row r="7" spans="3:4" ht="15" thickBot="1" x14ac:dyDescent="0.4">
      <c r="C7" s="409" t="s">
        <v>18</v>
      </c>
      <c r="D7" s="413">
        <v>18</v>
      </c>
    </row>
    <row r="8" spans="3:4" ht="15" thickBot="1" x14ac:dyDescent="0.4">
      <c r="C8" s="409" t="s">
        <v>163</v>
      </c>
      <c r="D8" s="413">
        <v>17</v>
      </c>
    </row>
    <row r="9" spans="3:4" ht="15" thickBot="1" x14ac:dyDescent="0.4">
      <c r="C9" s="409"/>
      <c r="D9" s="413"/>
    </row>
    <row r="10" spans="3:4" ht="15" thickBot="1" x14ac:dyDescent="0.4">
      <c r="C10" s="409" t="s">
        <v>17</v>
      </c>
      <c r="D10" s="413">
        <v>14</v>
      </c>
    </row>
    <row r="11" spans="3:4" ht="15" thickBot="1" x14ac:dyDescent="0.4">
      <c r="C11" s="410"/>
      <c r="D11" s="413"/>
    </row>
    <row r="12" spans="3:4" ht="15" thickBot="1" x14ac:dyDescent="0.4">
      <c r="C12" s="410" t="s">
        <v>162</v>
      </c>
      <c r="D12" s="413">
        <v>18</v>
      </c>
    </row>
    <row r="13" spans="3:4" ht="15" thickBot="1" x14ac:dyDescent="0.4">
      <c r="C13" s="410" t="s">
        <v>168</v>
      </c>
      <c r="D13" s="413">
        <v>15</v>
      </c>
    </row>
    <row r="14" spans="3:4" ht="15" thickBot="1" x14ac:dyDescent="0.4">
      <c r="C14" s="409" t="s">
        <v>20</v>
      </c>
      <c r="D14" s="413">
        <v>18</v>
      </c>
    </row>
    <row r="15" spans="3:4" ht="15" thickBot="1" x14ac:dyDescent="0.4">
      <c r="C15" s="409"/>
      <c r="D15" s="413"/>
    </row>
    <row r="16" spans="3:4" ht="15" thickBot="1" x14ac:dyDescent="0.4">
      <c r="C16" s="409" t="s">
        <v>165</v>
      </c>
      <c r="D16" s="413">
        <v>15</v>
      </c>
    </row>
    <row r="17" spans="3:4" ht="15" thickBot="1" x14ac:dyDescent="0.4">
      <c r="C17" s="409" t="s">
        <v>179</v>
      </c>
      <c r="D17" s="413">
        <v>18</v>
      </c>
    </row>
    <row r="18" spans="3:4" ht="15" thickBot="1" x14ac:dyDescent="0.4">
      <c r="C18" s="409"/>
      <c r="D18" s="413"/>
    </row>
    <row r="19" spans="3:4" ht="15" thickBot="1" x14ac:dyDescent="0.4">
      <c r="C19" s="409"/>
      <c r="D19" s="413"/>
    </row>
    <row r="20" spans="3:4" ht="15" thickBot="1" x14ac:dyDescent="0.4">
      <c r="C20" s="409" t="s">
        <v>179</v>
      </c>
      <c r="D20" s="413">
        <v>10</v>
      </c>
    </row>
    <row r="21" spans="3:4" ht="15" thickBot="1" x14ac:dyDescent="0.4">
      <c r="C21" s="409" t="s">
        <v>180</v>
      </c>
      <c r="D21" s="413">
        <v>15</v>
      </c>
    </row>
    <row r="22" spans="3:4" ht="15" thickBot="1" x14ac:dyDescent="0.4">
      <c r="C22" s="409" t="s">
        <v>181</v>
      </c>
      <c r="D22" s="413">
        <v>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70CE1-E372-4ED4-A367-C812473B0728}">
  <sheetPr codeName="List3"/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F4001-B65B-46A4-8FA6-39B2243982BD}">
  <sheetPr codeName="List4">
    <tabColor theme="9" tint="-0.249977111117893"/>
    <pageSetUpPr fitToPage="1"/>
  </sheetPr>
  <dimension ref="A2:R20"/>
  <sheetViews>
    <sheetView tabSelected="1" topLeftCell="B10" workbookViewId="0">
      <selection activeCell="D11" sqref="D11"/>
    </sheetView>
  </sheetViews>
  <sheetFormatPr defaultRowHeight="21" customHeight="1" x14ac:dyDescent="0.35"/>
  <cols>
    <col min="1" max="1" width="18.1796875" hidden="1" customWidth="1"/>
    <col min="2" max="2" width="18" customWidth="1"/>
    <col min="3" max="14" width="18.1796875" customWidth="1"/>
    <col min="15" max="15" width="18" customWidth="1"/>
    <col min="16" max="18" width="18.1796875" customWidth="1"/>
  </cols>
  <sheetData>
    <row r="2" spans="1:18" ht="21" customHeight="1" thickBot="1" x14ac:dyDescent="0.55000000000000004">
      <c r="A2" s="448"/>
      <c r="C2" s="448"/>
      <c r="F2" s="448"/>
      <c r="G2" s="448"/>
      <c r="I2" s="448"/>
      <c r="J2" s="448"/>
      <c r="L2" s="448"/>
      <c r="M2" s="448"/>
      <c r="P2" s="448"/>
      <c r="Q2" s="448"/>
    </row>
    <row r="3" spans="1:18" ht="21" customHeight="1" thickBot="1" x14ac:dyDescent="0.4">
      <c r="A3" s="392"/>
      <c r="B3" s="449"/>
      <c r="C3" s="392">
        <v>45770</v>
      </c>
      <c r="D3" s="368" t="s">
        <v>182</v>
      </c>
      <c r="E3" s="392" t="s">
        <v>172</v>
      </c>
      <c r="F3" s="392"/>
      <c r="G3" s="392"/>
      <c r="H3" s="392" t="s">
        <v>172</v>
      </c>
      <c r="I3" s="392"/>
      <c r="J3" s="451"/>
      <c r="K3" s="392" t="s">
        <v>172</v>
      </c>
      <c r="L3" s="392"/>
      <c r="M3" s="451"/>
      <c r="N3" s="392" t="s">
        <v>172</v>
      </c>
      <c r="O3" s="449"/>
      <c r="P3" s="392"/>
      <c r="Q3" s="451"/>
      <c r="R3" s="392"/>
    </row>
    <row r="4" spans="1:18" ht="21" customHeight="1" thickBot="1" x14ac:dyDescent="0.4">
      <c r="A4" s="364"/>
      <c r="B4" s="390" t="s">
        <v>163</v>
      </c>
      <c r="C4" s="435"/>
      <c r="D4" s="440"/>
      <c r="E4" s="364"/>
      <c r="F4" s="435"/>
      <c r="G4" s="435"/>
      <c r="H4" s="364"/>
      <c r="I4" s="435"/>
      <c r="J4" s="435"/>
      <c r="K4" s="364"/>
      <c r="L4" s="435"/>
      <c r="M4" s="435"/>
      <c r="N4" s="364"/>
      <c r="O4" s="390" t="s">
        <v>163</v>
      </c>
      <c r="P4" s="435"/>
      <c r="Q4" s="435"/>
      <c r="R4" s="364"/>
    </row>
    <row r="5" spans="1:18" ht="21" customHeight="1" thickBot="1" x14ac:dyDescent="0.4">
      <c r="A5" s="366"/>
      <c r="B5" s="390" t="s">
        <v>162</v>
      </c>
      <c r="C5" s="436">
        <v>-5</v>
      </c>
      <c r="D5" s="441">
        <v>5</v>
      </c>
      <c r="E5" s="366">
        <f>C5+D5</f>
        <v>0</v>
      </c>
      <c r="F5" s="436"/>
      <c r="G5" s="441"/>
      <c r="H5" s="365"/>
      <c r="I5" s="436"/>
      <c r="J5" s="441"/>
      <c r="K5" s="365"/>
      <c r="L5" s="436"/>
      <c r="M5" s="441"/>
      <c r="N5" s="365"/>
      <c r="O5" s="390" t="s">
        <v>162</v>
      </c>
      <c r="P5" s="436"/>
      <c r="Q5" s="441"/>
      <c r="R5" s="365"/>
    </row>
    <row r="6" spans="1:18" ht="21" customHeight="1" thickBot="1" x14ac:dyDescent="0.4">
      <c r="A6" s="365"/>
      <c r="B6" s="390" t="s">
        <v>19</v>
      </c>
      <c r="C6" s="436">
        <v>-5</v>
      </c>
      <c r="D6" s="441">
        <v>11</v>
      </c>
      <c r="E6" s="365">
        <f>C6+D6</f>
        <v>6</v>
      </c>
      <c r="F6" s="436"/>
      <c r="G6" s="441"/>
      <c r="H6" s="366"/>
      <c r="I6" s="436"/>
      <c r="J6" s="441"/>
      <c r="K6" s="365"/>
      <c r="L6" s="436"/>
      <c r="M6" s="441"/>
      <c r="N6" s="365"/>
      <c r="O6" s="390" t="s">
        <v>19</v>
      </c>
      <c r="P6" s="436"/>
      <c r="Q6" s="441"/>
      <c r="R6" s="365"/>
    </row>
    <row r="7" spans="1:18" ht="21" customHeight="1" thickBot="1" x14ac:dyDescent="0.4">
      <c r="A7" s="366"/>
      <c r="B7" s="390" t="s">
        <v>164</v>
      </c>
      <c r="C7" s="436"/>
      <c r="D7" s="441"/>
      <c r="E7" s="366"/>
      <c r="F7" s="436"/>
      <c r="G7" s="436"/>
      <c r="H7" s="366"/>
      <c r="I7" s="436"/>
      <c r="J7" s="436"/>
      <c r="K7" s="366"/>
      <c r="L7" s="436"/>
      <c r="M7" s="436"/>
      <c r="N7" s="366"/>
      <c r="O7" s="390" t="s">
        <v>164</v>
      </c>
      <c r="P7" s="436"/>
      <c r="Q7" s="436"/>
      <c r="R7" s="366"/>
    </row>
    <row r="8" spans="1:18" ht="21" customHeight="1" thickBot="1" x14ac:dyDescent="0.4">
      <c r="A8" s="365"/>
      <c r="B8" s="390" t="s">
        <v>20</v>
      </c>
      <c r="C8" s="436">
        <v>-5</v>
      </c>
      <c r="D8" s="442">
        <v>5</v>
      </c>
      <c r="E8" s="366">
        <f>C8+D8</f>
        <v>0</v>
      </c>
      <c r="F8" s="436"/>
      <c r="G8" s="436"/>
      <c r="H8" s="366"/>
      <c r="I8" s="436"/>
      <c r="J8" s="441"/>
      <c r="K8" s="366"/>
      <c r="L8" s="436"/>
      <c r="M8" s="441"/>
      <c r="N8" s="366"/>
      <c r="O8" s="390" t="s">
        <v>20</v>
      </c>
      <c r="P8" s="436"/>
      <c r="Q8" s="441"/>
      <c r="R8" s="366"/>
    </row>
    <row r="9" spans="1:18" ht="21" customHeight="1" thickBot="1" x14ac:dyDescent="0.4">
      <c r="A9" s="366"/>
      <c r="B9" s="452" t="s">
        <v>18</v>
      </c>
      <c r="C9" s="436">
        <v>-5</v>
      </c>
      <c r="D9" s="441">
        <v>4</v>
      </c>
      <c r="E9" s="366">
        <f>C9+D9</f>
        <v>-1</v>
      </c>
      <c r="F9" s="436"/>
      <c r="G9" s="436"/>
      <c r="H9" s="366"/>
      <c r="I9" s="436"/>
      <c r="J9" s="441"/>
      <c r="K9" s="366"/>
      <c r="L9" s="436"/>
      <c r="M9" s="441"/>
      <c r="N9" s="366"/>
      <c r="O9" s="390" t="s">
        <v>18</v>
      </c>
      <c r="P9" s="436"/>
      <c r="Q9" s="441"/>
      <c r="R9" s="366"/>
    </row>
    <row r="10" spans="1:18" ht="21" customHeight="1" thickBot="1" x14ac:dyDescent="0.4">
      <c r="A10" s="365"/>
      <c r="B10" s="390" t="s">
        <v>161</v>
      </c>
      <c r="C10" s="436"/>
      <c r="D10" s="441"/>
      <c r="E10" s="365"/>
      <c r="F10" s="436"/>
      <c r="G10" s="436"/>
      <c r="H10" s="365"/>
      <c r="I10" s="436"/>
      <c r="J10" s="441"/>
      <c r="K10" s="365"/>
      <c r="L10" s="436"/>
      <c r="M10" s="441"/>
      <c r="N10" s="365"/>
      <c r="O10" s="390" t="s">
        <v>161</v>
      </c>
      <c r="P10" s="436"/>
      <c r="Q10" s="441"/>
      <c r="R10" s="365"/>
    </row>
    <row r="11" spans="1:18" ht="21" customHeight="1" thickBot="1" x14ac:dyDescent="0.4">
      <c r="A11" s="366"/>
      <c r="B11" s="453" t="s">
        <v>17</v>
      </c>
      <c r="C11" s="436">
        <v>-5</v>
      </c>
      <c r="D11" s="441"/>
      <c r="E11" s="366">
        <v>-5</v>
      </c>
      <c r="F11" s="436"/>
      <c r="G11" s="441"/>
      <c r="H11" s="366"/>
      <c r="I11" s="436"/>
      <c r="J11" s="436"/>
      <c r="K11" s="366"/>
      <c r="L11" s="436"/>
      <c r="M11" s="441"/>
      <c r="N11" s="366"/>
      <c r="O11" s="390" t="s">
        <v>17</v>
      </c>
      <c r="P11" s="436"/>
      <c r="Q11" s="441"/>
      <c r="R11" s="366"/>
    </row>
    <row r="12" spans="1:18" ht="21" customHeight="1" thickBot="1" x14ac:dyDescent="0.4">
      <c r="A12" s="366"/>
      <c r="B12" s="390" t="s">
        <v>165</v>
      </c>
      <c r="C12" s="436"/>
      <c r="D12" s="441"/>
      <c r="E12" s="366"/>
      <c r="F12" s="436"/>
      <c r="G12" s="436"/>
      <c r="H12" s="366"/>
      <c r="I12" s="436"/>
      <c r="J12" s="436"/>
      <c r="K12" s="366"/>
      <c r="L12" s="436"/>
      <c r="M12" s="436"/>
      <c r="N12" s="366"/>
      <c r="O12" s="390" t="s">
        <v>165</v>
      </c>
      <c r="P12" s="436"/>
      <c r="Q12" s="436"/>
      <c r="R12" s="366"/>
    </row>
    <row r="13" spans="1:18" ht="21" customHeight="1" thickBot="1" x14ac:dyDescent="0.4">
      <c r="A13" s="366"/>
      <c r="B13" s="390" t="s">
        <v>166</v>
      </c>
      <c r="C13" s="436"/>
      <c r="D13" s="441"/>
      <c r="E13" s="366"/>
      <c r="F13" s="436"/>
      <c r="G13" s="436"/>
      <c r="H13" s="366"/>
      <c r="I13" s="436"/>
      <c r="J13" s="436"/>
      <c r="K13" s="366"/>
      <c r="L13" s="436"/>
      <c r="M13" s="436"/>
      <c r="N13" s="366"/>
      <c r="O13" s="390" t="s">
        <v>166</v>
      </c>
      <c r="P13" s="436"/>
      <c r="Q13" s="436"/>
      <c r="R13" s="366"/>
    </row>
    <row r="14" spans="1:18" ht="21" customHeight="1" thickBot="1" x14ac:dyDescent="0.4">
      <c r="A14" s="365"/>
      <c r="B14" s="390" t="s">
        <v>181</v>
      </c>
      <c r="C14" s="436"/>
      <c r="D14" s="441"/>
      <c r="E14" s="365"/>
      <c r="F14" s="436"/>
      <c r="G14" s="441"/>
      <c r="H14" s="365"/>
      <c r="I14" s="436"/>
      <c r="J14" s="436"/>
      <c r="K14" s="365"/>
      <c r="L14" s="436"/>
      <c r="M14" s="441"/>
      <c r="N14" s="365"/>
      <c r="O14" s="390" t="s">
        <v>181</v>
      </c>
      <c r="P14" s="436"/>
      <c r="Q14" s="441"/>
      <c r="R14" s="366"/>
    </row>
    <row r="15" spans="1:18" ht="21" customHeight="1" thickBot="1" x14ac:dyDescent="0.4">
      <c r="A15" s="366"/>
      <c r="B15" s="390" t="s">
        <v>168</v>
      </c>
      <c r="C15" s="436"/>
      <c r="D15" s="441"/>
      <c r="E15" s="366"/>
      <c r="F15" s="436"/>
      <c r="G15" s="436"/>
      <c r="H15" s="366"/>
      <c r="I15" s="436"/>
      <c r="J15" s="436"/>
      <c r="K15" s="366"/>
      <c r="L15" s="436"/>
      <c r="M15" s="436"/>
      <c r="N15" s="366"/>
      <c r="O15" s="390" t="s">
        <v>168</v>
      </c>
      <c r="P15" s="436"/>
      <c r="Q15" s="436"/>
      <c r="R15" s="366"/>
    </row>
    <row r="16" spans="1:18" ht="21" customHeight="1" thickBot="1" x14ac:dyDescent="0.4">
      <c r="A16" s="366"/>
      <c r="B16" s="390" t="s">
        <v>165</v>
      </c>
      <c r="C16" s="436"/>
      <c r="D16" s="441"/>
      <c r="E16" s="366"/>
      <c r="F16" s="436"/>
      <c r="G16" s="436"/>
      <c r="H16" s="366"/>
      <c r="I16" s="436"/>
      <c r="J16" s="436"/>
      <c r="K16" s="366"/>
      <c r="L16" s="436"/>
      <c r="M16" s="436"/>
      <c r="N16" s="366"/>
      <c r="O16" s="390" t="s">
        <v>165</v>
      </c>
      <c r="P16" s="436"/>
      <c r="Q16" s="436"/>
      <c r="R16" s="366"/>
    </row>
    <row r="17" spans="1:18" ht="21" customHeight="1" thickBot="1" x14ac:dyDescent="0.4">
      <c r="A17" s="366"/>
      <c r="B17" s="390" t="s">
        <v>179</v>
      </c>
      <c r="C17" s="436"/>
      <c r="D17" s="441"/>
      <c r="E17" s="366"/>
      <c r="F17" s="436"/>
      <c r="G17" s="436"/>
      <c r="H17" s="366"/>
      <c r="I17" s="436"/>
      <c r="J17" s="436"/>
      <c r="K17" s="366"/>
      <c r="L17" s="436"/>
      <c r="M17" s="436"/>
      <c r="N17" s="366"/>
      <c r="O17" s="390" t="s">
        <v>179</v>
      </c>
      <c r="P17" s="436"/>
      <c r="Q17" s="436"/>
      <c r="R17" s="366"/>
    </row>
    <row r="18" spans="1:18" ht="21" customHeight="1" thickBot="1" x14ac:dyDescent="0.4">
      <c r="A18" s="445"/>
      <c r="B18" s="390" t="s">
        <v>176</v>
      </c>
      <c r="C18" s="437"/>
      <c r="D18" s="443"/>
      <c r="E18" s="445"/>
      <c r="F18" s="437"/>
      <c r="G18" s="437"/>
      <c r="H18" s="445"/>
      <c r="I18" s="437"/>
      <c r="J18" s="437"/>
      <c r="K18" s="445"/>
      <c r="L18" s="437"/>
      <c r="M18" s="437"/>
      <c r="N18" s="445"/>
      <c r="O18" s="390" t="s">
        <v>176</v>
      </c>
      <c r="P18" s="437"/>
      <c r="Q18" s="437"/>
      <c r="R18" s="445"/>
    </row>
    <row r="19" spans="1:18" ht="21" customHeight="1" thickBot="1" x14ac:dyDescent="0.55000000000000004">
      <c r="C19" s="438"/>
      <c r="D19" s="438"/>
      <c r="F19" s="438"/>
      <c r="G19" s="438"/>
      <c r="I19" s="438"/>
      <c r="J19" s="438"/>
      <c r="L19" s="438"/>
      <c r="M19" s="438"/>
      <c r="P19" s="438"/>
      <c r="Q19" s="438"/>
    </row>
    <row r="20" spans="1:18" ht="21" customHeight="1" thickBot="1" x14ac:dyDescent="0.4">
      <c r="A20" s="367"/>
      <c r="B20" s="390" t="s">
        <v>172</v>
      </c>
      <c r="C20" s="439">
        <f>SUM(C4:C18)</f>
        <v>-25</v>
      </c>
      <c r="D20" s="444">
        <f>SUM(D4:D17)</f>
        <v>25</v>
      </c>
      <c r="E20" s="367">
        <f>SUM(E5:E16)</f>
        <v>0</v>
      </c>
      <c r="F20" s="439">
        <f>SUM(F5:F15)</f>
        <v>0</v>
      </c>
      <c r="G20" s="444">
        <f>SUM(G4:G17)</f>
        <v>0</v>
      </c>
      <c r="H20" s="367">
        <f>SUM(H5:H16)</f>
        <v>0</v>
      </c>
      <c r="I20" s="439">
        <f>SUM(I5:I15)</f>
        <v>0</v>
      </c>
      <c r="J20" s="444">
        <f>SUM(J4:J17)</f>
        <v>0</v>
      </c>
      <c r="K20" s="367">
        <f>SUM(K5:K16)</f>
        <v>0</v>
      </c>
      <c r="L20" s="439">
        <f>SUM(L5:L18)</f>
        <v>0</v>
      </c>
      <c r="M20" s="444">
        <f>SUM(M4:M17)</f>
        <v>0</v>
      </c>
      <c r="N20" s="367">
        <f>SUM(N5:N16)</f>
        <v>0</v>
      </c>
      <c r="O20" s="390" t="s">
        <v>172</v>
      </c>
      <c r="P20" s="439">
        <f>SUM(P5:P15)</f>
        <v>0</v>
      </c>
      <c r="Q20" s="444">
        <f>SUM(Q4:Q17)</f>
        <v>0</v>
      </c>
      <c r="R20" s="367">
        <f>SUM(R5:R16)</f>
        <v>0</v>
      </c>
    </row>
  </sheetData>
  <phoneticPr fontId="53" type="noConversion"/>
  <pageMargins left="0.7" right="0.7" top="0.75" bottom="0.75" header="0.3" footer="0.3"/>
  <pageSetup paperSize="9" scale="28" fitToHeight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List5">
    <tabColor rgb="FF674EA7"/>
    <outlinePr summaryBelow="0" summaryRight="0"/>
  </sheetPr>
  <dimension ref="A1:X1000"/>
  <sheetViews>
    <sheetView workbookViewId="0"/>
  </sheetViews>
  <sheetFormatPr defaultColWidth="14.453125" defaultRowHeight="15" customHeight="1" x14ac:dyDescent="0.35"/>
  <cols>
    <col min="1" max="1" width="7.7265625" customWidth="1"/>
    <col min="2" max="2" width="10.26953125" customWidth="1"/>
    <col min="3" max="3" width="9.54296875" customWidth="1"/>
    <col min="4" max="4" width="7.26953125" customWidth="1"/>
    <col min="5" max="5" width="9.453125" customWidth="1"/>
    <col min="6" max="6" width="9.54296875" customWidth="1"/>
    <col min="7" max="7" width="10.26953125" customWidth="1"/>
    <col min="8" max="8" width="9.26953125" customWidth="1"/>
    <col min="9" max="9" width="10.1796875" customWidth="1"/>
    <col min="10" max="10" width="9.81640625" customWidth="1"/>
    <col min="11" max="11" width="14.26953125" customWidth="1"/>
    <col min="12" max="12" width="2.453125" customWidth="1"/>
    <col min="13" max="13" width="9.81640625" customWidth="1"/>
    <col min="14" max="14" width="8.54296875" customWidth="1"/>
    <col min="15" max="15" width="9" customWidth="1"/>
    <col min="16" max="16" width="10.26953125" customWidth="1"/>
    <col min="17" max="17" width="13.453125" customWidth="1"/>
    <col min="18" max="18" width="2.1796875" customWidth="1"/>
    <col min="19" max="19" width="12.7265625" customWidth="1"/>
  </cols>
  <sheetData>
    <row r="1" spans="1:24" ht="24" customHeight="1" x14ac:dyDescent="0.35">
      <c r="A1" s="131"/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2"/>
      <c r="V1" s="131"/>
      <c r="W1" s="131"/>
      <c r="X1" s="131"/>
    </row>
    <row r="2" spans="1:24" ht="24" customHeight="1" x14ac:dyDescent="0.35">
      <c r="A2" s="131"/>
      <c r="B2" s="131"/>
      <c r="C2" s="131"/>
      <c r="D2" s="131"/>
      <c r="E2" s="131"/>
      <c r="F2" s="131"/>
      <c r="G2" s="131"/>
      <c r="H2" s="131"/>
      <c r="I2" s="131"/>
      <c r="J2" s="131"/>
      <c r="K2" s="131"/>
      <c r="L2" s="131"/>
      <c r="M2" s="131"/>
      <c r="N2" s="131"/>
      <c r="O2" s="131"/>
      <c r="P2" s="131"/>
      <c r="Q2" s="131"/>
      <c r="R2" s="131"/>
      <c r="S2" s="131"/>
      <c r="T2" s="131"/>
      <c r="U2" s="132"/>
      <c r="V2" s="131"/>
      <c r="W2" s="131"/>
      <c r="X2" s="131"/>
    </row>
    <row r="3" spans="1:24" ht="24" customHeight="1" x14ac:dyDescent="0.45">
      <c r="A3" s="475" t="s">
        <v>36</v>
      </c>
      <c r="B3" s="464"/>
      <c r="C3" s="464"/>
      <c r="D3" s="473"/>
      <c r="E3" s="131"/>
      <c r="F3" s="131"/>
      <c r="G3" s="474" t="s">
        <v>37</v>
      </c>
      <c r="H3" s="464"/>
      <c r="I3" s="464"/>
      <c r="J3" s="464"/>
      <c r="K3" s="473"/>
      <c r="L3" s="131"/>
      <c r="M3" s="472" t="s">
        <v>38</v>
      </c>
      <c r="N3" s="464"/>
      <c r="O3" s="464"/>
      <c r="P3" s="464"/>
      <c r="Q3" s="473"/>
      <c r="R3" s="131"/>
      <c r="S3" s="466" t="s">
        <v>39</v>
      </c>
      <c r="T3" s="467"/>
      <c r="U3" s="467"/>
      <c r="V3" s="468"/>
      <c r="W3" s="131"/>
      <c r="X3" s="131"/>
    </row>
    <row r="4" spans="1:24" ht="16.5" customHeight="1" x14ac:dyDescent="0.55000000000000004">
      <c r="A4" s="485" t="s">
        <v>40</v>
      </c>
      <c r="B4" s="473"/>
      <c r="C4" s="477" t="s">
        <v>41</v>
      </c>
      <c r="D4" s="478"/>
      <c r="E4" s="131"/>
      <c r="F4" s="131"/>
      <c r="G4" s="133" t="s">
        <v>42</v>
      </c>
      <c r="H4" s="476" t="s">
        <v>43</v>
      </c>
      <c r="I4" s="464"/>
      <c r="J4" s="465"/>
      <c r="K4" s="134"/>
      <c r="L4" s="131"/>
      <c r="M4" s="135" t="s">
        <v>42</v>
      </c>
      <c r="N4" s="463" t="s">
        <v>43</v>
      </c>
      <c r="O4" s="464"/>
      <c r="P4" s="465"/>
      <c r="Q4" s="136"/>
      <c r="R4" s="131"/>
      <c r="S4" s="469"/>
      <c r="T4" s="470"/>
      <c r="U4" s="470"/>
      <c r="V4" s="471"/>
      <c r="W4" s="131"/>
      <c r="X4" s="131"/>
    </row>
    <row r="5" spans="1:24" ht="14.5" x14ac:dyDescent="0.35">
      <c r="A5" s="486">
        <f ca="1">B12+B19+D34+G34</f>
        <v>0</v>
      </c>
      <c r="B5" s="468"/>
      <c r="C5" s="489">
        <f ca="1">C12+C19+E34+H34</f>
        <v>0</v>
      </c>
      <c r="D5" s="468"/>
      <c r="E5" s="131"/>
      <c r="F5" s="138" t="s">
        <v>15</v>
      </c>
      <c r="G5" s="139" t="s">
        <v>45</v>
      </c>
      <c r="H5" s="140" t="s">
        <v>45</v>
      </c>
      <c r="I5" s="140" t="s">
        <v>46</v>
      </c>
      <c r="J5" s="140" t="s">
        <v>47</v>
      </c>
      <c r="K5" s="134" t="s">
        <v>48</v>
      </c>
      <c r="L5" s="141"/>
      <c r="M5" s="142" t="s">
        <v>45</v>
      </c>
      <c r="N5" s="142" t="s">
        <v>45</v>
      </c>
      <c r="O5" s="142" t="s">
        <v>46</v>
      </c>
      <c r="P5" s="142" t="s">
        <v>47</v>
      </c>
      <c r="Q5" s="143" t="s">
        <v>49</v>
      </c>
      <c r="R5" s="141"/>
      <c r="S5" s="144" t="s">
        <v>50</v>
      </c>
      <c r="T5" s="144" t="s">
        <v>51</v>
      </c>
      <c r="U5" s="145" t="s">
        <v>52</v>
      </c>
      <c r="V5" s="144" t="s">
        <v>53</v>
      </c>
      <c r="W5" s="131"/>
      <c r="X5" s="131"/>
    </row>
    <row r="6" spans="1:24" ht="14.5" x14ac:dyDescent="0.35">
      <c r="A6" s="487"/>
      <c r="B6" s="488"/>
      <c r="C6" s="487"/>
      <c r="D6" s="488"/>
      <c r="E6" s="146">
        <v>1</v>
      </c>
      <c r="F6" s="147" t="s">
        <v>54</v>
      </c>
      <c r="G6" s="148" t="e">
        <f t="shared" ref="G6:G25" si="0">VLOOKUP(F6,#REF!,25,FALSE)</f>
        <v>#REF!</v>
      </c>
      <c r="H6" s="148" t="s">
        <v>160</v>
      </c>
      <c r="I6" s="148" t="e">
        <f>VLOOKUP(F6,#REF!,25,FALSE)</f>
        <v>#REF!</v>
      </c>
      <c r="J6" s="148" t="e">
        <f t="shared" ref="J6:J25" si="1">AVERAGEIF(G6:I6,"&lt;&gt;0")</f>
        <v>#REF!</v>
      </c>
      <c r="K6" s="149" t="e">
        <f t="shared" ref="K6:K25" si="2">SUMIF(G6:I6,"&lt;&gt;0")</f>
        <v>#REF!</v>
      </c>
      <c r="L6" s="150">
        <v>8</v>
      </c>
      <c r="M6" s="148" t="e">
        <f t="shared" ref="M6:M25" si="3">((VLOOKUP(F6,#REF!,25,FALSE))-(VLOOKUP(F6,#REF!,2,FALSE)))-72</f>
        <v>#REF!</v>
      </c>
      <c r="N6" s="148" t="s">
        <v>160</v>
      </c>
      <c r="O6" s="148" t="e">
        <f>((VLOOKUP(F6,#REF!,25,FALSE))-(VLOOKUP(F6,#REF!,2,FALSE)))-72</f>
        <v>#REF!</v>
      </c>
      <c r="P6" s="148" t="e">
        <f t="shared" ref="P6:P25" si="4">AVERAGE(N6:O6)</f>
        <v>#REF!</v>
      </c>
      <c r="Q6" s="149" t="e">
        <f t="shared" ref="Q6:Q25" si="5">SUMIF(M6:O6,"&lt;&gt;0")</f>
        <v>#REF!</v>
      </c>
      <c r="R6" s="151"/>
      <c r="S6" s="152" t="e">
        <f>VLOOKUP(F6,'€ € €'!B:V,11,FALSE)</f>
        <v>#N/A</v>
      </c>
      <c r="T6" s="152" t="e">
        <f>VLOOKUP(F6,'€ € €'!B:V,16,FALSE)</f>
        <v>#N/A</v>
      </c>
      <c r="U6" s="153" t="e">
        <f>VLOOKUP(F6,'€ € €'!B:V,17,FALSE)</f>
        <v>#N/A</v>
      </c>
      <c r="V6" s="154" t="e">
        <f t="shared" ref="V6:V25" si="6">SUM(S6:U6)</f>
        <v>#N/A</v>
      </c>
      <c r="W6" s="155"/>
      <c r="X6" s="131"/>
    </row>
    <row r="7" spans="1:24" ht="14.5" x14ac:dyDescent="0.35">
      <c r="A7" s="469"/>
      <c r="B7" s="471"/>
      <c r="C7" s="469"/>
      <c r="D7" s="471"/>
      <c r="E7" s="146">
        <v>2</v>
      </c>
      <c r="F7" s="147" t="s">
        <v>55</v>
      </c>
      <c r="G7" s="148" t="e">
        <f t="shared" si="0"/>
        <v>#REF!</v>
      </c>
      <c r="H7" s="148" t="s">
        <v>160</v>
      </c>
      <c r="I7" s="148" t="e">
        <f>VLOOKUP(F7,#REF!,25,FALSE)</f>
        <v>#REF!</v>
      </c>
      <c r="J7" s="148" t="e">
        <f t="shared" si="1"/>
        <v>#REF!</v>
      </c>
      <c r="K7" s="149" t="e">
        <f t="shared" si="2"/>
        <v>#REF!</v>
      </c>
      <c r="L7" s="150">
        <v>2</v>
      </c>
      <c r="M7" s="148" t="e">
        <f t="shared" si="3"/>
        <v>#REF!</v>
      </c>
      <c r="N7" s="148" t="s">
        <v>160</v>
      </c>
      <c r="O7" s="148" t="e">
        <f>((VLOOKUP(F7,#REF!,25,FALSE))-(VLOOKUP(F7,#REF!,2,FALSE)))-72</f>
        <v>#REF!</v>
      </c>
      <c r="P7" s="148" t="e">
        <f t="shared" si="4"/>
        <v>#REF!</v>
      </c>
      <c r="Q7" s="149" t="e">
        <f t="shared" si="5"/>
        <v>#REF!</v>
      </c>
      <c r="R7" s="151"/>
      <c r="S7" s="152" t="e">
        <f>VLOOKUP(F7,'€ € €'!B:V,11,FALSE)</f>
        <v>#N/A</v>
      </c>
      <c r="T7" s="152" t="e">
        <f>VLOOKUP(F7,'€ € €'!B:V,16,FALSE)</f>
        <v>#N/A</v>
      </c>
      <c r="U7" s="153" t="e">
        <f>VLOOKUP(F7,'€ € €'!B:V,17,FALSE)</f>
        <v>#N/A</v>
      </c>
      <c r="V7" s="154" t="e">
        <f t="shared" si="6"/>
        <v>#N/A</v>
      </c>
      <c r="W7" s="155"/>
      <c r="X7" s="131"/>
    </row>
    <row r="8" spans="1:24" ht="15.5" x14ac:dyDescent="0.35">
      <c r="A8" s="484" t="s">
        <v>56</v>
      </c>
      <c r="B8" s="464"/>
      <c r="C8" s="464"/>
      <c r="D8" s="464"/>
      <c r="E8" s="146">
        <v>3</v>
      </c>
      <c r="F8" s="147" t="s">
        <v>57</v>
      </c>
      <c r="G8" s="148" t="e">
        <f t="shared" si="0"/>
        <v>#REF!</v>
      </c>
      <c r="H8" s="148" t="s">
        <v>160</v>
      </c>
      <c r="I8" s="148" t="e">
        <f>VLOOKUP(F8,#REF!,25,FALSE)</f>
        <v>#REF!</v>
      </c>
      <c r="J8" s="148" t="e">
        <f t="shared" si="1"/>
        <v>#REF!</v>
      </c>
      <c r="K8" s="149" t="e">
        <f t="shared" si="2"/>
        <v>#REF!</v>
      </c>
      <c r="L8" s="150">
        <v>17</v>
      </c>
      <c r="M8" s="148" t="e">
        <f t="shared" si="3"/>
        <v>#REF!</v>
      </c>
      <c r="N8" s="148" t="s">
        <v>160</v>
      </c>
      <c r="O8" s="148" t="e">
        <f>((VLOOKUP(F8,#REF!,25,FALSE))-(VLOOKUP(F8,#REF!,2,FALSE)))-72</f>
        <v>#REF!</v>
      </c>
      <c r="P8" s="148" t="e">
        <f t="shared" si="4"/>
        <v>#REF!</v>
      </c>
      <c r="Q8" s="149" t="e">
        <f t="shared" si="5"/>
        <v>#REF!</v>
      </c>
      <c r="R8" s="151"/>
      <c r="S8" s="152" t="e">
        <f>VLOOKUP(F8,'€ € €'!B:V,11,FALSE)</f>
        <v>#N/A</v>
      </c>
      <c r="T8" s="152" t="e">
        <f>VLOOKUP(F8,'€ € €'!B:V,16,FALSE)</f>
        <v>#N/A</v>
      </c>
      <c r="U8" s="153" t="e">
        <f>VLOOKUP(F8,'€ € €'!B:V,17,FALSE)</f>
        <v>#N/A</v>
      </c>
      <c r="V8" s="154" t="e">
        <f t="shared" si="6"/>
        <v>#N/A</v>
      </c>
      <c r="W8" s="155"/>
      <c r="X8" s="131"/>
    </row>
    <row r="9" spans="1:24" ht="14.5" x14ac:dyDescent="0.35">
      <c r="A9" s="156"/>
      <c r="B9" s="157"/>
      <c r="C9" s="157"/>
      <c r="D9" s="158"/>
      <c r="E9" s="146">
        <v>4</v>
      </c>
      <c r="F9" s="147" t="s">
        <v>58</v>
      </c>
      <c r="G9" s="148" t="e">
        <f t="shared" si="0"/>
        <v>#REF!</v>
      </c>
      <c r="H9" s="148" t="s">
        <v>160</v>
      </c>
      <c r="I9" s="148" t="e">
        <f>VLOOKUP(F9,#REF!,25,FALSE)</f>
        <v>#REF!</v>
      </c>
      <c r="J9" s="148" t="e">
        <f t="shared" si="1"/>
        <v>#REF!</v>
      </c>
      <c r="K9" s="149" t="e">
        <f t="shared" si="2"/>
        <v>#REF!</v>
      </c>
      <c r="L9" s="150">
        <v>5</v>
      </c>
      <c r="M9" s="148" t="e">
        <f t="shared" si="3"/>
        <v>#REF!</v>
      </c>
      <c r="N9" s="148" t="s">
        <v>160</v>
      </c>
      <c r="O9" s="148" t="e">
        <f>((VLOOKUP(F9,#REF!,25,FALSE))-(VLOOKUP(F9,#REF!,2,FALSE)))-72</f>
        <v>#REF!</v>
      </c>
      <c r="P9" s="148" t="e">
        <f t="shared" si="4"/>
        <v>#REF!</v>
      </c>
      <c r="Q9" s="149" t="e">
        <f t="shared" si="5"/>
        <v>#REF!</v>
      </c>
      <c r="R9" s="151"/>
      <c r="S9" s="152" t="e">
        <f>VLOOKUP(F9,'€ € €'!B:V,11,FALSE)</f>
        <v>#N/A</v>
      </c>
      <c r="T9" s="152" t="e">
        <f>VLOOKUP(F9,'€ € €'!B:V,16,FALSE)</f>
        <v>#N/A</v>
      </c>
      <c r="U9" s="153" t="e">
        <f>VLOOKUP(F9,'€ € €'!B:V,17,FALSE)</f>
        <v>#N/A</v>
      </c>
      <c r="V9" s="154" t="e">
        <f t="shared" si="6"/>
        <v>#N/A</v>
      </c>
      <c r="W9" s="155"/>
      <c r="X9" s="131"/>
    </row>
    <row r="10" spans="1:24" ht="15.5" x14ac:dyDescent="0.35">
      <c r="A10" s="159"/>
      <c r="B10" s="483" t="s">
        <v>59</v>
      </c>
      <c r="C10" s="473"/>
      <c r="D10" s="160"/>
      <c r="E10" s="146">
        <v>5</v>
      </c>
      <c r="F10" s="147" t="s">
        <v>60</v>
      </c>
      <c r="G10" s="148" t="e">
        <f t="shared" si="0"/>
        <v>#REF!</v>
      </c>
      <c r="H10" s="148" t="s">
        <v>160</v>
      </c>
      <c r="I10" s="148" t="e">
        <f>VLOOKUP(F10,#REF!,25,FALSE)</f>
        <v>#REF!</v>
      </c>
      <c r="J10" s="148" t="e">
        <f t="shared" si="1"/>
        <v>#REF!</v>
      </c>
      <c r="K10" s="149" t="e">
        <f t="shared" si="2"/>
        <v>#REF!</v>
      </c>
      <c r="L10" s="150">
        <v>14</v>
      </c>
      <c r="M10" s="148" t="e">
        <f t="shared" si="3"/>
        <v>#REF!</v>
      </c>
      <c r="N10" s="148" t="s">
        <v>160</v>
      </c>
      <c r="O10" s="148" t="e">
        <f>((VLOOKUP(F10,#REF!,25,FALSE))-(VLOOKUP(F10,#REF!,2,FALSE)))-72</f>
        <v>#REF!</v>
      </c>
      <c r="P10" s="148" t="e">
        <f t="shared" si="4"/>
        <v>#REF!</v>
      </c>
      <c r="Q10" s="149" t="e">
        <f t="shared" si="5"/>
        <v>#REF!</v>
      </c>
      <c r="R10" s="151"/>
      <c r="S10" s="152" t="e">
        <f>VLOOKUP(F10,'€ € €'!B:V,11,FALSE)</f>
        <v>#N/A</v>
      </c>
      <c r="T10" s="152" t="e">
        <f>VLOOKUP(F10,'€ € €'!B:V,16,FALSE)</f>
        <v>#N/A</v>
      </c>
      <c r="U10" s="153" t="e">
        <f>VLOOKUP(F10,'€ € €'!B:V,17,FALSE)</f>
        <v>#N/A</v>
      </c>
      <c r="V10" s="154" t="e">
        <f t="shared" si="6"/>
        <v>#N/A</v>
      </c>
      <c r="W10" s="155"/>
      <c r="X10" s="131"/>
    </row>
    <row r="11" spans="1:24" ht="18.5" x14ac:dyDescent="0.45">
      <c r="A11" s="159"/>
      <c r="B11" s="161" t="s">
        <v>40</v>
      </c>
      <c r="C11" s="162" t="s">
        <v>41</v>
      </c>
      <c r="D11" s="160"/>
      <c r="E11" s="146">
        <v>6</v>
      </c>
      <c r="F11" s="147" t="s">
        <v>61</v>
      </c>
      <c r="G11" s="148" t="e">
        <f t="shared" si="0"/>
        <v>#REF!</v>
      </c>
      <c r="H11" s="148" t="s">
        <v>160</v>
      </c>
      <c r="I11" s="148" t="e">
        <f>VLOOKUP(F11,#REF!,25,FALSE)</f>
        <v>#REF!</v>
      </c>
      <c r="J11" s="148" t="e">
        <f t="shared" si="1"/>
        <v>#REF!</v>
      </c>
      <c r="K11" s="149" t="e">
        <f t="shared" si="2"/>
        <v>#REF!</v>
      </c>
      <c r="L11" s="150">
        <v>4</v>
      </c>
      <c r="M11" s="148" t="e">
        <f t="shared" si="3"/>
        <v>#REF!</v>
      </c>
      <c r="N11" s="148" t="s">
        <v>160</v>
      </c>
      <c r="O11" s="148" t="e">
        <f>((VLOOKUP(F11,#REF!,25,FALSE))-(VLOOKUP(F11,#REF!,2,FALSE)))-72</f>
        <v>#REF!</v>
      </c>
      <c r="P11" s="148" t="e">
        <f t="shared" si="4"/>
        <v>#REF!</v>
      </c>
      <c r="Q11" s="149" t="e">
        <f t="shared" si="5"/>
        <v>#REF!</v>
      </c>
      <c r="R11" s="151"/>
      <c r="S11" s="152" t="e">
        <f>VLOOKUP(F11,'€ € €'!B:V,11,FALSE)</f>
        <v>#N/A</v>
      </c>
      <c r="T11" s="152" t="e">
        <f>VLOOKUP(F11,'€ € €'!B:V,16,FALSE)</f>
        <v>#N/A</v>
      </c>
      <c r="U11" s="153" t="e">
        <f>VLOOKUP(F11,'€ € €'!B:V,17,FALSE)</f>
        <v>#N/A</v>
      </c>
      <c r="V11" s="154" t="e">
        <f t="shared" si="6"/>
        <v>#N/A</v>
      </c>
      <c r="W11" s="155"/>
      <c r="X11" s="131"/>
    </row>
    <row r="12" spans="1:24" ht="14.5" x14ac:dyDescent="0.35">
      <c r="A12" s="159"/>
      <c r="B12" s="479">
        <f ca="1">'Day 1 Live'!H4</f>
        <v>0</v>
      </c>
      <c r="C12" s="481">
        <f ca="1">'Day 1 Live'!J4</f>
        <v>0</v>
      </c>
      <c r="D12" s="160"/>
      <c r="E12" s="146">
        <v>7</v>
      </c>
      <c r="F12" s="147" t="s">
        <v>62</v>
      </c>
      <c r="G12" s="148" t="e">
        <f t="shared" si="0"/>
        <v>#REF!</v>
      </c>
      <c r="H12" s="148" t="s">
        <v>160</v>
      </c>
      <c r="I12" s="148" t="e">
        <f>VLOOKUP(F12,#REF!,25,FALSE)</f>
        <v>#REF!</v>
      </c>
      <c r="J12" s="148" t="e">
        <f t="shared" si="1"/>
        <v>#REF!</v>
      </c>
      <c r="K12" s="149" t="e">
        <f t="shared" si="2"/>
        <v>#REF!</v>
      </c>
      <c r="L12" s="150">
        <v>13</v>
      </c>
      <c r="M12" s="148" t="e">
        <f t="shared" si="3"/>
        <v>#REF!</v>
      </c>
      <c r="N12" s="148" t="s">
        <v>160</v>
      </c>
      <c r="O12" s="148" t="e">
        <f>((VLOOKUP(F12,#REF!,25,FALSE))-(VLOOKUP(F12,#REF!,2,FALSE)))-72</f>
        <v>#REF!</v>
      </c>
      <c r="P12" s="148" t="e">
        <f t="shared" si="4"/>
        <v>#REF!</v>
      </c>
      <c r="Q12" s="149" t="e">
        <f t="shared" si="5"/>
        <v>#REF!</v>
      </c>
      <c r="R12" s="151"/>
      <c r="S12" s="152" t="e">
        <f>VLOOKUP(F12,'€ € €'!B:V,11,FALSE)</f>
        <v>#N/A</v>
      </c>
      <c r="T12" s="152" t="e">
        <f>VLOOKUP(F12,'€ € €'!B:V,16,FALSE)</f>
        <v>#N/A</v>
      </c>
      <c r="U12" s="153" t="e">
        <f>VLOOKUP(F12,'€ € €'!B:V,17,FALSE)</f>
        <v>#N/A</v>
      </c>
      <c r="V12" s="154" t="e">
        <f t="shared" si="6"/>
        <v>#N/A</v>
      </c>
      <c r="W12" s="155"/>
      <c r="X12" s="131"/>
    </row>
    <row r="13" spans="1:24" ht="14.25" customHeight="1" x14ac:dyDescent="0.35">
      <c r="A13" s="159"/>
      <c r="B13" s="480"/>
      <c r="C13" s="482"/>
      <c r="D13" s="160"/>
      <c r="E13" s="146">
        <v>8</v>
      </c>
      <c r="F13" s="147" t="s">
        <v>63</v>
      </c>
      <c r="G13" s="148" t="e">
        <f t="shared" si="0"/>
        <v>#REF!</v>
      </c>
      <c r="H13" s="148" t="s">
        <v>160</v>
      </c>
      <c r="I13" s="148" t="e">
        <f>VLOOKUP(F13,#REF!,25,FALSE)</f>
        <v>#REF!</v>
      </c>
      <c r="J13" s="148" t="e">
        <f t="shared" si="1"/>
        <v>#REF!</v>
      </c>
      <c r="K13" s="149" t="e">
        <f t="shared" si="2"/>
        <v>#REF!</v>
      </c>
      <c r="L13" s="150">
        <v>12</v>
      </c>
      <c r="M13" s="148" t="e">
        <f t="shared" si="3"/>
        <v>#REF!</v>
      </c>
      <c r="N13" s="148" t="s">
        <v>160</v>
      </c>
      <c r="O13" s="148" t="e">
        <f>((VLOOKUP(F13,#REF!,25,FALSE))-(VLOOKUP(F13,#REF!,2,FALSE)))-72</f>
        <v>#REF!</v>
      </c>
      <c r="P13" s="148" t="e">
        <f t="shared" si="4"/>
        <v>#REF!</v>
      </c>
      <c r="Q13" s="149" t="e">
        <f t="shared" si="5"/>
        <v>#REF!</v>
      </c>
      <c r="R13" s="151"/>
      <c r="S13" s="152" t="e">
        <f>VLOOKUP(F13,'€ € €'!B:V,11,FALSE)</f>
        <v>#N/A</v>
      </c>
      <c r="T13" s="152" t="e">
        <f>VLOOKUP(F13,'€ € €'!B:V,16,FALSE)</f>
        <v>#N/A</v>
      </c>
      <c r="U13" s="153" t="e">
        <f>VLOOKUP(F13,'€ € €'!B:V,17,FALSE)</f>
        <v>#N/A</v>
      </c>
      <c r="V13" s="154" t="e">
        <f t="shared" si="6"/>
        <v>#N/A</v>
      </c>
      <c r="W13" s="155"/>
      <c r="X13" s="131"/>
    </row>
    <row r="14" spans="1:24" ht="15.75" customHeight="1" x14ac:dyDescent="0.35">
      <c r="A14" s="163"/>
      <c r="B14" s="164"/>
      <c r="C14" s="164"/>
      <c r="D14" s="165"/>
      <c r="E14" s="146">
        <v>9</v>
      </c>
      <c r="F14" s="147" t="s">
        <v>64</v>
      </c>
      <c r="G14" s="148" t="e">
        <f t="shared" si="0"/>
        <v>#REF!</v>
      </c>
      <c r="H14" s="148" t="s">
        <v>160</v>
      </c>
      <c r="I14" s="148" t="e">
        <f>VLOOKUP(F14,#REF!,25,FALSE)</f>
        <v>#REF!</v>
      </c>
      <c r="J14" s="148" t="e">
        <f t="shared" si="1"/>
        <v>#REF!</v>
      </c>
      <c r="K14" s="149" t="e">
        <f t="shared" si="2"/>
        <v>#REF!</v>
      </c>
      <c r="L14" s="150">
        <v>1</v>
      </c>
      <c r="M14" s="148" t="e">
        <f t="shared" si="3"/>
        <v>#REF!</v>
      </c>
      <c r="N14" s="148" t="s">
        <v>160</v>
      </c>
      <c r="O14" s="148" t="e">
        <f>((VLOOKUP(F14,#REF!,25,FALSE))-(VLOOKUP(F14,#REF!,2,FALSE)))-72</f>
        <v>#REF!</v>
      </c>
      <c r="P14" s="148" t="e">
        <f t="shared" si="4"/>
        <v>#REF!</v>
      </c>
      <c r="Q14" s="149" t="e">
        <f t="shared" si="5"/>
        <v>#REF!</v>
      </c>
      <c r="R14" s="151"/>
      <c r="S14" s="152" t="e">
        <f>VLOOKUP(F14,'€ € €'!B:V,11,FALSE)</f>
        <v>#N/A</v>
      </c>
      <c r="T14" s="152" t="e">
        <f>VLOOKUP(F14,'€ € €'!B:V,16,FALSE)</f>
        <v>#N/A</v>
      </c>
      <c r="U14" s="153" t="e">
        <f>VLOOKUP(F14,'€ € €'!B:V,17,FALSE)</f>
        <v>#N/A</v>
      </c>
      <c r="V14" s="154" t="e">
        <f t="shared" si="6"/>
        <v>#N/A</v>
      </c>
      <c r="W14" s="155"/>
      <c r="X14" s="131"/>
    </row>
    <row r="15" spans="1:24" ht="15.5" x14ac:dyDescent="0.35">
      <c r="A15" s="484" t="s">
        <v>65</v>
      </c>
      <c r="B15" s="464"/>
      <c r="C15" s="464"/>
      <c r="D15" s="464"/>
      <c r="E15" s="146">
        <v>10</v>
      </c>
      <c r="F15" s="147" t="s">
        <v>66</v>
      </c>
      <c r="G15" s="148" t="e">
        <f t="shared" si="0"/>
        <v>#REF!</v>
      </c>
      <c r="H15" s="148" t="s">
        <v>160</v>
      </c>
      <c r="I15" s="148" t="e">
        <f>VLOOKUP(F15,#REF!,25,FALSE)</f>
        <v>#REF!</v>
      </c>
      <c r="J15" s="148" t="e">
        <f t="shared" si="1"/>
        <v>#REF!</v>
      </c>
      <c r="K15" s="149" t="e">
        <f t="shared" si="2"/>
        <v>#REF!</v>
      </c>
      <c r="L15" s="150">
        <v>18</v>
      </c>
      <c r="M15" s="148" t="e">
        <f t="shared" si="3"/>
        <v>#REF!</v>
      </c>
      <c r="N15" s="148" t="s">
        <v>160</v>
      </c>
      <c r="O15" s="148" t="e">
        <f>((VLOOKUP(F15,#REF!,25,FALSE))-(VLOOKUP(F15,#REF!,2,FALSE)))-72</f>
        <v>#REF!</v>
      </c>
      <c r="P15" s="148" t="e">
        <f t="shared" si="4"/>
        <v>#REF!</v>
      </c>
      <c r="Q15" s="149" t="e">
        <f t="shared" si="5"/>
        <v>#REF!</v>
      </c>
      <c r="R15" s="151"/>
      <c r="S15" s="152" t="e">
        <f>VLOOKUP(F15,'€ € €'!B:V,11,FALSE)</f>
        <v>#N/A</v>
      </c>
      <c r="T15" s="152" t="e">
        <f>VLOOKUP(F15,'€ € €'!B:V,16,FALSE)</f>
        <v>#N/A</v>
      </c>
      <c r="U15" s="153" t="e">
        <f>VLOOKUP(F15,'€ € €'!B:V,17,FALSE)</f>
        <v>#N/A</v>
      </c>
      <c r="V15" s="154" t="e">
        <f t="shared" si="6"/>
        <v>#N/A</v>
      </c>
      <c r="W15" s="155"/>
      <c r="X15" s="131"/>
    </row>
    <row r="16" spans="1:24" ht="14.5" x14ac:dyDescent="0.35">
      <c r="A16" s="156"/>
      <c r="B16" s="157"/>
      <c r="C16" s="157"/>
      <c r="D16" s="158"/>
      <c r="E16" s="146">
        <v>11</v>
      </c>
      <c r="F16" s="147" t="s">
        <v>67</v>
      </c>
      <c r="G16" s="148" t="e">
        <f t="shared" si="0"/>
        <v>#REF!</v>
      </c>
      <c r="H16" s="148" t="s">
        <v>160</v>
      </c>
      <c r="I16" s="148" t="e">
        <f>VLOOKUP(F16,#REF!,25,FALSE)</f>
        <v>#REF!</v>
      </c>
      <c r="J16" s="148" t="e">
        <f t="shared" si="1"/>
        <v>#REF!</v>
      </c>
      <c r="K16" s="149" t="e">
        <f t="shared" si="2"/>
        <v>#REF!</v>
      </c>
      <c r="L16" s="150">
        <v>16</v>
      </c>
      <c r="M16" s="148" t="e">
        <f t="shared" si="3"/>
        <v>#REF!</v>
      </c>
      <c r="N16" s="148" t="s">
        <v>160</v>
      </c>
      <c r="O16" s="148" t="e">
        <f>((VLOOKUP(F16,#REF!,25,FALSE))-(VLOOKUP(F16,#REF!,2,FALSE)))-72</f>
        <v>#REF!</v>
      </c>
      <c r="P16" s="148" t="e">
        <f t="shared" si="4"/>
        <v>#REF!</v>
      </c>
      <c r="Q16" s="149" t="e">
        <f t="shared" si="5"/>
        <v>#REF!</v>
      </c>
      <c r="R16" s="151"/>
      <c r="S16" s="152" t="e">
        <f>VLOOKUP(F16,'€ € €'!B:V,11,FALSE)</f>
        <v>#N/A</v>
      </c>
      <c r="T16" s="152" t="e">
        <f>VLOOKUP(F16,'€ € €'!B:V,16,FALSE)</f>
        <v>#N/A</v>
      </c>
      <c r="U16" s="153" t="e">
        <f>VLOOKUP(F16,'€ € €'!B:V,17,FALSE)</f>
        <v>#N/A</v>
      </c>
      <c r="V16" s="154" t="e">
        <f t="shared" si="6"/>
        <v>#N/A</v>
      </c>
      <c r="W16" s="155"/>
      <c r="X16" s="131"/>
    </row>
    <row r="17" spans="1:24" ht="15.5" x14ac:dyDescent="0.35">
      <c r="A17" s="159"/>
      <c r="B17" s="483" t="s">
        <v>68</v>
      </c>
      <c r="C17" s="473"/>
      <c r="D17" s="160"/>
      <c r="E17" s="146">
        <v>12</v>
      </c>
      <c r="F17" s="147" t="s">
        <v>69</v>
      </c>
      <c r="G17" s="148" t="e">
        <f t="shared" si="0"/>
        <v>#REF!</v>
      </c>
      <c r="H17" s="148" t="s">
        <v>160</v>
      </c>
      <c r="I17" s="148" t="e">
        <f>VLOOKUP(F17,#REF!,25,FALSE)</f>
        <v>#REF!</v>
      </c>
      <c r="J17" s="148" t="e">
        <f t="shared" si="1"/>
        <v>#REF!</v>
      </c>
      <c r="K17" s="149" t="e">
        <f t="shared" si="2"/>
        <v>#REF!</v>
      </c>
      <c r="L17" s="150">
        <v>11</v>
      </c>
      <c r="M17" s="148" t="e">
        <f t="shared" si="3"/>
        <v>#REF!</v>
      </c>
      <c r="N17" s="148" t="s">
        <v>160</v>
      </c>
      <c r="O17" s="148" t="e">
        <f>((VLOOKUP(F17,#REF!,25,FALSE))-(VLOOKUP(F17,#REF!,2,FALSE)))-72</f>
        <v>#REF!</v>
      </c>
      <c r="P17" s="148" t="e">
        <f t="shared" si="4"/>
        <v>#REF!</v>
      </c>
      <c r="Q17" s="149" t="e">
        <f t="shared" si="5"/>
        <v>#REF!</v>
      </c>
      <c r="R17" s="151"/>
      <c r="S17" s="152" t="e">
        <f>VLOOKUP(F17,'€ € €'!B:V,11,FALSE)</f>
        <v>#N/A</v>
      </c>
      <c r="T17" s="152" t="e">
        <f>VLOOKUP(F17,'€ € €'!B:V,16,FALSE)</f>
        <v>#N/A</v>
      </c>
      <c r="U17" s="153" t="e">
        <f>VLOOKUP(F17,'€ € €'!B:V,17,FALSE)</f>
        <v>#N/A</v>
      </c>
      <c r="V17" s="154" t="e">
        <f t="shared" si="6"/>
        <v>#N/A</v>
      </c>
      <c r="W17" s="155"/>
      <c r="X17" s="131"/>
    </row>
    <row r="18" spans="1:24" ht="14.5" x14ac:dyDescent="0.35">
      <c r="A18" s="159"/>
      <c r="B18" s="166" t="s">
        <v>40</v>
      </c>
      <c r="C18" s="167" t="s">
        <v>41</v>
      </c>
      <c r="D18" s="160"/>
      <c r="E18" s="146">
        <v>13</v>
      </c>
      <c r="F18" s="147" t="s">
        <v>70</v>
      </c>
      <c r="G18" s="148" t="e">
        <f t="shared" si="0"/>
        <v>#REF!</v>
      </c>
      <c r="H18" s="148" t="s">
        <v>160</v>
      </c>
      <c r="I18" s="148" t="e">
        <f>VLOOKUP(F18,#REF!,25,FALSE)</f>
        <v>#REF!</v>
      </c>
      <c r="J18" s="148" t="e">
        <f t="shared" si="1"/>
        <v>#REF!</v>
      </c>
      <c r="K18" s="149" t="e">
        <f t="shared" si="2"/>
        <v>#REF!</v>
      </c>
      <c r="L18" s="150">
        <v>15</v>
      </c>
      <c r="M18" s="148" t="e">
        <f t="shared" si="3"/>
        <v>#REF!</v>
      </c>
      <c r="N18" s="148" t="s">
        <v>160</v>
      </c>
      <c r="O18" s="148" t="e">
        <f>((VLOOKUP(F18,#REF!,25,FALSE))-(VLOOKUP(F18,#REF!,2,FALSE)))-72</f>
        <v>#REF!</v>
      </c>
      <c r="P18" s="148" t="e">
        <f t="shared" si="4"/>
        <v>#REF!</v>
      </c>
      <c r="Q18" s="149" t="e">
        <f t="shared" si="5"/>
        <v>#REF!</v>
      </c>
      <c r="R18" s="151"/>
      <c r="S18" s="152" t="e">
        <f>VLOOKUP(F18,'€ € €'!B:V,11,FALSE)</f>
        <v>#N/A</v>
      </c>
      <c r="T18" s="152" t="e">
        <f>VLOOKUP(F18,'€ € €'!B:V,16,FALSE)</f>
        <v>#N/A</v>
      </c>
      <c r="U18" s="153" t="e">
        <f>VLOOKUP(F18,'€ € €'!B:V,17,FALSE)</f>
        <v>#N/A</v>
      </c>
      <c r="V18" s="154" t="e">
        <f t="shared" si="6"/>
        <v>#N/A</v>
      </c>
      <c r="W18" s="155"/>
      <c r="X18" s="131"/>
    </row>
    <row r="19" spans="1:24" ht="14.5" x14ac:dyDescent="0.35">
      <c r="A19" s="159"/>
      <c r="B19" s="479">
        <f ca="1">'Day 2 Live'!C4</f>
        <v>0</v>
      </c>
      <c r="C19" s="481">
        <f ca="1">'Day 2 Live'!E4</f>
        <v>0</v>
      </c>
      <c r="D19" s="160"/>
      <c r="E19" s="146">
        <v>14</v>
      </c>
      <c r="F19" s="147" t="s">
        <v>71</v>
      </c>
      <c r="G19" s="148" t="e">
        <f t="shared" si="0"/>
        <v>#REF!</v>
      </c>
      <c r="H19" s="148" t="s">
        <v>160</v>
      </c>
      <c r="I19" s="148" t="e">
        <f>VLOOKUP(F19,#REF!,25,FALSE)</f>
        <v>#REF!</v>
      </c>
      <c r="J19" s="148" t="e">
        <f t="shared" si="1"/>
        <v>#REF!</v>
      </c>
      <c r="K19" s="149" t="e">
        <f t="shared" si="2"/>
        <v>#REF!</v>
      </c>
      <c r="L19" s="150">
        <v>10</v>
      </c>
      <c r="M19" s="148" t="e">
        <f t="shared" si="3"/>
        <v>#REF!</v>
      </c>
      <c r="N19" s="148" t="s">
        <v>160</v>
      </c>
      <c r="O19" s="148" t="e">
        <f>((VLOOKUP(F19,#REF!,25,FALSE))-(VLOOKUP(F19,#REF!,2,FALSE)))-72</f>
        <v>#REF!</v>
      </c>
      <c r="P19" s="148" t="e">
        <f t="shared" si="4"/>
        <v>#REF!</v>
      </c>
      <c r="Q19" s="149" t="e">
        <f t="shared" si="5"/>
        <v>#REF!</v>
      </c>
      <c r="R19" s="151"/>
      <c r="S19" s="152" t="e">
        <f>VLOOKUP(F19,'€ € €'!B:V,11,FALSE)</f>
        <v>#N/A</v>
      </c>
      <c r="T19" s="152" t="e">
        <f>VLOOKUP(F19,'€ € €'!B:V,16,FALSE)</f>
        <v>#N/A</v>
      </c>
      <c r="U19" s="153" t="e">
        <f>VLOOKUP(F19,'€ € €'!B:V,17,FALSE)</f>
        <v>#N/A</v>
      </c>
      <c r="V19" s="154" t="e">
        <f t="shared" si="6"/>
        <v>#N/A</v>
      </c>
      <c r="W19" s="155"/>
      <c r="X19" s="131"/>
    </row>
    <row r="20" spans="1:24" ht="14.5" x14ac:dyDescent="0.35">
      <c r="A20" s="159"/>
      <c r="B20" s="480"/>
      <c r="C20" s="482"/>
      <c r="D20" s="160"/>
      <c r="E20" s="146">
        <v>15</v>
      </c>
      <c r="F20" s="147" t="s">
        <v>72</v>
      </c>
      <c r="G20" s="148" t="e">
        <f t="shared" si="0"/>
        <v>#REF!</v>
      </c>
      <c r="H20" s="148" t="s">
        <v>160</v>
      </c>
      <c r="I20" s="148" t="e">
        <f>VLOOKUP(F20,#REF!,25,FALSE)</f>
        <v>#REF!</v>
      </c>
      <c r="J20" s="148" t="e">
        <f t="shared" si="1"/>
        <v>#REF!</v>
      </c>
      <c r="K20" s="149" t="e">
        <f t="shared" si="2"/>
        <v>#REF!</v>
      </c>
      <c r="L20" s="150">
        <v>7</v>
      </c>
      <c r="M20" s="148" t="e">
        <f t="shared" si="3"/>
        <v>#REF!</v>
      </c>
      <c r="N20" s="148" t="s">
        <v>160</v>
      </c>
      <c r="O20" s="148" t="e">
        <f>((VLOOKUP(F20,#REF!,25,FALSE))-(VLOOKUP(F20,#REF!,2,FALSE)))-72</f>
        <v>#REF!</v>
      </c>
      <c r="P20" s="148" t="e">
        <f t="shared" si="4"/>
        <v>#REF!</v>
      </c>
      <c r="Q20" s="149" t="e">
        <f t="shared" si="5"/>
        <v>#REF!</v>
      </c>
      <c r="R20" s="151"/>
      <c r="S20" s="152" t="e">
        <f>VLOOKUP(F20,'€ € €'!B:V,11,FALSE)</f>
        <v>#N/A</v>
      </c>
      <c r="T20" s="152" t="e">
        <f>VLOOKUP(F20,'€ € €'!B:V,16,FALSE)</f>
        <v>#N/A</v>
      </c>
      <c r="U20" s="153" t="e">
        <f>VLOOKUP(F20,'€ € €'!B:V,17,FALSE)</f>
        <v>#N/A</v>
      </c>
      <c r="V20" s="154" t="e">
        <f t="shared" si="6"/>
        <v>#N/A</v>
      </c>
      <c r="W20" s="155"/>
      <c r="X20" s="131"/>
    </row>
    <row r="21" spans="1:24" ht="15.75" customHeight="1" x14ac:dyDescent="0.35">
      <c r="A21" s="163"/>
      <c r="B21" s="164"/>
      <c r="C21" s="164"/>
      <c r="D21" s="165"/>
      <c r="E21" s="146">
        <v>16</v>
      </c>
      <c r="F21" s="147" t="s">
        <v>73</v>
      </c>
      <c r="G21" s="148" t="e">
        <f t="shared" si="0"/>
        <v>#REF!</v>
      </c>
      <c r="H21" s="148" t="s">
        <v>160</v>
      </c>
      <c r="I21" s="148" t="e">
        <f>VLOOKUP(F21,#REF!,25,FALSE)</f>
        <v>#REF!</v>
      </c>
      <c r="J21" s="148" t="e">
        <f t="shared" si="1"/>
        <v>#REF!</v>
      </c>
      <c r="K21" s="149" t="e">
        <f t="shared" si="2"/>
        <v>#REF!</v>
      </c>
      <c r="L21" s="150">
        <v>3</v>
      </c>
      <c r="M21" s="148" t="e">
        <f t="shared" si="3"/>
        <v>#REF!</v>
      </c>
      <c r="N21" s="148" t="s">
        <v>160</v>
      </c>
      <c r="O21" s="148" t="e">
        <f>((VLOOKUP(F21,#REF!,25,FALSE))-(VLOOKUP(F21,#REF!,2,FALSE)))-72</f>
        <v>#REF!</v>
      </c>
      <c r="P21" s="148" t="e">
        <f t="shared" si="4"/>
        <v>#REF!</v>
      </c>
      <c r="Q21" s="149" t="e">
        <f t="shared" si="5"/>
        <v>#REF!</v>
      </c>
      <c r="R21" s="151"/>
      <c r="S21" s="152" t="e">
        <f>VLOOKUP(F21,'€ € €'!B:V,11,FALSE)</f>
        <v>#N/A</v>
      </c>
      <c r="T21" s="152" t="e">
        <f>VLOOKUP(F21,'€ € €'!B:V,16,FALSE)</f>
        <v>#N/A</v>
      </c>
      <c r="U21" s="153" t="e">
        <f>VLOOKUP(F21,'€ € €'!B:V,17,FALSE)</f>
        <v>#N/A</v>
      </c>
      <c r="V21" s="154" t="e">
        <f t="shared" si="6"/>
        <v>#N/A</v>
      </c>
      <c r="W21" s="155"/>
      <c r="X21" s="131"/>
    </row>
    <row r="22" spans="1:24" ht="15.75" customHeight="1" x14ac:dyDescent="0.35">
      <c r="A22" s="131"/>
      <c r="B22" s="131"/>
      <c r="C22" s="131"/>
      <c r="D22" s="131"/>
      <c r="E22" s="146">
        <v>17</v>
      </c>
      <c r="F22" s="147" t="s">
        <v>74</v>
      </c>
      <c r="G22" s="148" t="e">
        <f t="shared" si="0"/>
        <v>#REF!</v>
      </c>
      <c r="H22" s="148" t="s">
        <v>160</v>
      </c>
      <c r="I22" s="148" t="e">
        <f>VLOOKUP(F22,#REF!,25,FALSE)</f>
        <v>#REF!</v>
      </c>
      <c r="J22" s="148" t="e">
        <f t="shared" si="1"/>
        <v>#REF!</v>
      </c>
      <c r="K22" s="149" t="e">
        <f t="shared" si="2"/>
        <v>#REF!</v>
      </c>
      <c r="L22" s="150">
        <v>20</v>
      </c>
      <c r="M22" s="148" t="e">
        <f t="shared" si="3"/>
        <v>#REF!</v>
      </c>
      <c r="N22" s="148" t="s">
        <v>160</v>
      </c>
      <c r="O22" s="148" t="e">
        <f>((VLOOKUP(F22,#REF!,25,FALSE))-(VLOOKUP(F22,#REF!,2,FALSE)))-72</f>
        <v>#REF!</v>
      </c>
      <c r="P22" s="148" t="e">
        <f t="shared" si="4"/>
        <v>#REF!</v>
      </c>
      <c r="Q22" s="149" t="e">
        <f t="shared" si="5"/>
        <v>#REF!</v>
      </c>
      <c r="R22" s="151"/>
      <c r="S22" s="152" t="e">
        <f>VLOOKUP(F22,'€ € €'!B:V,11,FALSE)</f>
        <v>#N/A</v>
      </c>
      <c r="T22" s="152" t="e">
        <f>VLOOKUP(F22,'€ € €'!B:V,16,FALSE)</f>
        <v>#N/A</v>
      </c>
      <c r="U22" s="153" t="e">
        <f>VLOOKUP(F22,'€ € €'!B:V,17,FALSE)</f>
        <v>#N/A</v>
      </c>
      <c r="V22" s="154" t="e">
        <f t="shared" si="6"/>
        <v>#N/A</v>
      </c>
      <c r="W22" s="155"/>
      <c r="X22" s="131"/>
    </row>
    <row r="23" spans="1:24" ht="15.75" customHeight="1" x14ac:dyDescent="0.35">
      <c r="A23" s="131"/>
      <c r="B23" s="131"/>
      <c r="C23" s="131"/>
      <c r="D23" s="131"/>
      <c r="E23" s="146">
        <v>18</v>
      </c>
      <c r="F23" s="147" t="s">
        <v>75</v>
      </c>
      <c r="G23" s="148" t="e">
        <f t="shared" si="0"/>
        <v>#REF!</v>
      </c>
      <c r="H23" s="148" t="s">
        <v>160</v>
      </c>
      <c r="I23" s="148" t="e">
        <f>VLOOKUP(F23,#REF!,25,FALSE)</f>
        <v>#REF!</v>
      </c>
      <c r="J23" s="148" t="e">
        <f t="shared" si="1"/>
        <v>#REF!</v>
      </c>
      <c r="K23" s="149" t="e">
        <f t="shared" si="2"/>
        <v>#REF!</v>
      </c>
      <c r="L23" s="150">
        <v>6</v>
      </c>
      <c r="M23" s="148" t="e">
        <f t="shared" si="3"/>
        <v>#REF!</v>
      </c>
      <c r="N23" s="148" t="s">
        <v>160</v>
      </c>
      <c r="O23" s="148" t="e">
        <f>((VLOOKUP(F23,#REF!,25,FALSE))-(VLOOKUP(F23,#REF!,2,FALSE)))-72</f>
        <v>#REF!</v>
      </c>
      <c r="P23" s="148" t="e">
        <f t="shared" si="4"/>
        <v>#REF!</v>
      </c>
      <c r="Q23" s="149" t="e">
        <f t="shared" si="5"/>
        <v>#REF!</v>
      </c>
      <c r="R23" s="151"/>
      <c r="S23" s="152" t="e">
        <f>VLOOKUP(F23,'€ € €'!B:V,11,FALSE)</f>
        <v>#N/A</v>
      </c>
      <c r="T23" s="152" t="e">
        <f>VLOOKUP(F23,'€ € €'!B:V,16,FALSE)</f>
        <v>#N/A</v>
      </c>
      <c r="U23" s="153" t="e">
        <f>VLOOKUP(F23,'€ € €'!B:V,17,FALSE)</f>
        <v>#N/A</v>
      </c>
      <c r="V23" s="154" t="e">
        <f t="shared" si="6"/>
        <v>#N/A</v>
      </c>
      <c r="W23" s="155"/>
      <c r="X23" s="131"/>
    </row>
    <row r="24" spans="1:24" ht="15.75" customHeight="1" x14ac:dyDescent="0.35">
      <c r="A24" s="131"/>
      <c r="B24" s="131"/>
      <c r="C24" s="131"/>
      <c r="D24" s="131"/>
      <c r="E24" s="146">
        <v>19</v>
      </c>
      <c r="F24" s="147" t="s">
        <v>78</v>
      </c>
      <c r="G24" s="148" t="e">
        <f t="shared" si="0"/>
        <v>#REF!</v>
      </c>
      <c r="H24" s="148" t="s">
        <v>160</v>
      </c>
      <c r="I24" s="148" t="e">
        <f>VLOOKUP(F24,#REF!,25,FALSE)</f>
        <v>#REF!</v>
      </c>
      <c r="J24" s="148" t="e">
        <f t="shared" si="1"/>
        <v>#REF!</v>
      </c>
      <c r="K24" s="149" t="e">
        <f t="shared" si="2"/>
        <v>#REF!</v>
      </c>
      <c r="L24" s="150">
        <v>9</v>
      </c>
      <c r="M24" s="148" t="e">
        <f t="shared" si="3"/>
        <v>#REF!</v>
      </c>
      <c r="N24" s="148" t="s">
        <v>160</v>
      </c>
      <c r="O24" s="148" t="e">
        <f>((VLOOKUP(F24,#REF!,25,FALSE))-(VLOOKUP(F24,#REF!,2,FALSE)))-72</f>
        <v>#REF!</v>
      </c>
      <c r="P24" s="148" t="e">
        <f t="shared" si="4"/>
        <v>#REF!</v>
      </c>
      <c r="Q24" s="149" t="e">
        <f t="shared" si="5"/>
        <v>#REF!</v>
      </c>
      <c r="R24" s="151"/>
      <c r="S24" s="152" t="e">
        <f>VLOOKUP(F24,'€ € €'!B:V,11,FALSE)</f>
        <v>#N/A</v>
      </c>
      <c r="T24" s="152" t="e">
        <f>VLOOKUP(F24,'€ € €'!B:V,16,FALSE)</f>
        <v>#N/A</v>
      </c>
      <c r="U24" s="153" t="e">
        <f>VLOOKUP(F24,'€ € €'!B:V,17,FALSE)</f>
        <v>#N/A</v>
      </c>
      <c r="V24" s="154" t="e">
        <f t="shared" si="6"/>
        <v>#N/A</v>
      </c>
      <c r="W24" s="155"/>
      <c r="X24" s="131"/>
    </row>
    <row r="25" spans="1:24" ht="15.75" customHeight="1" x14ac:dyDescent="0.35">
      <c r="A25" s="131"/>
      <c r="B25" s="131"/>
      <c r="C25" s="131"/>
      <c r="D25" s="131"/>
      <c r="E25" s="146">
        <v>20</v>
      </c>
      <c r="F25" s="147" t="s">
        <v>80</v>
      </c>
      <c r="G25" s="148" t="e">
        <f t="shared" si="0"/>
        <v>#REF!</v>
      </c>
      <c r="H25" s="148" t="s">
        <v>160</v>
      </c>
      <c r="I25" s="148" t="e">
        <f>VLOOKUP(F25,#REF!,25,FALSE)</f>
        <v>#REF!</v>
      </c>
      <c r="J25" s="148" t="e">
        <f t="shared" si="1"/>
        <v>#REF!</v>
      </c>
      <c r="K25" s="149" t="e">
        <f t="shared" si="2"/>
        <v>#REF!</v>
      </c>
      <c r="L25" s="150">
        <v>19</v>
      </c>
      <c r="M25" s="148" t="e">
        <f t="shared" si="3"/>
        <v>#REF!</v>
      </c>
      <c r="N25" s="148" t="s">
        <v>160</v>
      </c>
      <c r="O25" s="148" t="e">
        <f>((VLOOKUP(F25,#REF!,25,FALSE))-(VLOOKUP(F25,#REF!,2,FALSE)))-72</f>
        <v>#REF!</v>
      </c>
      <c r="P25" s="148" t="e">
        <f t="shared" si="4"/>
        <v>#REF!</v>
      </c>
      <c r="Q25" s="149" t="e">
        <f t="shared" si="5"/>
        <v>#REF!</v>
      </c>
      <c r="R25" s="151"/>
      <c r="S25" s="152" t="e">
        <f>VLOOKUP(F25,'€ € €'!B:V,11,FALSE)</f>
        <v>#N/A</v>
      </c>
      <c r="T25" s="152" t="e">
        <f>VLOOKUP(F25,'€ € €'!B:V,16,FALSE)</f>
        <v>#N/A</v>
      </c>
      <c r="U25" s="153" t="e">
        <f>VLOOKUP(F25,'€ € €'!B:V,17,FALSE)</f>
        <v>#N/A</v>
      </c>
      <c r="V25" s="154" t="e">
        <f t="shared" si="6"/>
        <v>#N/A</v>
      </c>
      <c r="W25" s="155"/>
      <c r="X25" s="131"/>
    </row>
    <row r="26" spans="1:24" ht="15.75" customHeight="1" x14ac:dyDescent="0.35">
      <c r="A26" s="131"/>
      <c r="B26" s="131"/>
      <c r="C26" s="131"/>
      <c r="D26" s="131"/>
      <c r="E26" s="131"/>
      <c r="F26" s="174"/>
      <c r="G26" s="174"/>
      <c r="H26" s="174"/>
      <c r="I26" s="174"/>
      <c r="J26" s="174"/>
      <c r="K26" s="174"/>
      <c r="L26" s="174"/>
      <c r="M26" s="174"/>
      <c r="N26" s="174"/>
      <c r="O26" s="174"/>
      <c r="P26" s="174"/>
      <c r="Q26" s="174"/>
      <c r="R26" s="174"/>
      <c r="S26" s="174"/>
      <c r="T26" s="174"/>
      <c r="U26" s="175"/>
      <c r="V26" s="174"/>
      <c r="W26" s="131"/>
      <c r="X26" s="131"/>
    </row>
    <row r="27" spans="1:24" ht="15.75" customHeight="1" x14ac:dyDescent="0.35">
      <c r="A27" s="131"/>
      <c r="B27" s="131"/>
      <c r="C27" s="131"/>
      <c r="D27" s="131"/>
      <c r="E27" s="131"/>
      <c r="F27" s="131"/>
      <c r="G27" s="131"/>
      <c r="H27" s="131"/>
      <c r="I27" s="131"/>
      <c r="J27" s="131"/>
      <c r="K27" s="131"/>
      <c r="L27" s="131"/>
      <c r="M27" s="131"/>
      <c r="N27" s="131"/>
      <c r="O27" s="131"/>
      <c r="P27" s="131"/>
      <c r="Q27" s="131"/>
      <c r="R27" s="131"/>
      <c r="S27" s="131"/>
      <c r="T27" s="131"/>
      <c r="U27" s="132"/>
      <c r="V27" s="131"/>
      <c r="W27" s="131"/>
      <c r="X27" s="131"/>
    </row>
    <row r="28" spans="1:24" ht="15.75" customHeight="1" x14ac:dyDescent="0.35">
      <c r="A28" s="131"/>
      <c r="B28" s="131"/>
      <c r="C28" s="131"/>
      <c r="D28" s="131"/>
      <c r="E28" s="131"/>
      <c r="F28" s="131"/>
      <c r="G28" s="131"/>
      <c r="H28" s="131"/>
      <c r="I28" s="131"/>
      <c r="J28" s="131"/>
      <c r="K28" s="131"/>
      <c r="L28" s="131"/>
      <c r="M28" s="131"/>
      <c r="N28" s="131"/>
      <c r="O28" s="131"/>
      <c r="P28" s="131"/>
      <c r="Q28" s="131"/>
      <c r="R28" s="131"/>
      <c r="S28" s="131"/>
      <c r="T28" s="131"/>
      <c r="U28" s="132"/>
      <c r="V28" s="131"/>
      <c r="W28" s="131"/>
      <c r="X28" s="131"/>
    </row>
    <row r="29" spans="1:24" ht="15.75" customHeight="1" x14ac:dyDescent="0.35">
      <c r="A29" s="131"/>
      <c r="B29" s="131"/>
      <c r="C29" s="131"/>
      <c r="D29" s="131"/>
      <c r="E29" s="131"/>
      <c r="F29" s="131"/>
      <c r="G29" s="131"/>
      <c r="H29" s="131"/>
      <c r="I29" s="131"/>
      <c r="J29" s="131"/>
      <c r="K29" s="131"/>
      <c r="L29" s="131"/>
      <c r="M29" s="131"/>
      <c r="N29" s="131"/>
      <c r="O29" s="131"/>
      <c r="P29" s="131"/>
      <c r="Q29" s="131"/>
      <c r="R29" s="131"/>
      <c r="S29" s="131"/>
      <c r="T29" s="131"/>
      <c r="U29" s="132"/>
      <c r="V29" s="131"/>
      <c r="W29" s="131"/>
      <c r="X29" s="131"/>
    </row>
    <row r="30" spans="1:24" ht="15.75" customHeight="1" x14ac:dyDescent="0.35">
      <c r="A30" s="176"/>
      <c r="B30" s="176"/>
      <c r="C30" s="176"/>
      <c r="D30" s="176"/>
      <c r="E30" s="176"/>
      <c r="F30" s="176"/>
      <c r="G30" s="176"/>
      <c r="H30" s="176"/>
      <c r="I30" s="176"/>
      <c r="J30" s="176"/>
      <c r="K30" s="176"/>
      <c r="L30" s="176"/>
      <c r="M30" s="176"/>
      <c r="N30" s="176"/>
      <c r="O30" s="176"/>
      <c r="P30" s="176"/>
      <c r="Q30" s="176"/>
      <c r="R30" s="176"/>
      <c r="S30" s="176"/>
      <c r="T30" s="176"/>
      <c r="U30" s="177"/>
      <c r="V30" s="176"/>
      <c r="W30" s="176"/>
      <c r="X30" s="176"/>
    </row>
    <row r="31" spans="1:24" ht="15.75" customHeight="1" x14ac:dyDescent="0.35">
      <c r="M31" s="178"/>
      <c r="N31" s="178"/>
      <c r="O31" s="178"/>
      <c r="P31" s="178"/>
      <c r="Q31" s="178"/>
      <c r="U31" s="179"/>
    </row>
    <row r="32" spans="1:24" ht="15.75" customHeight="1" x14ac:dyDescent="0.35">
      <c r="D32" s="483" t="s">
        <v>83</v>
      </c>
      <c r="E32" s="473"/>
      <c r="G32" s="483" t="s">
        <v>84</v>
      </c>
      <c r="H32" s="473"/>
      <c r="M32" s="178"/>
      <c r="N32" s="178"/>
      <c r="O32" s="178"/>
      <c r="P32" s="178"/>
      <c r="Q32" s="178"/>
      <c r="U32" s="179"/>
    </row>
    <row r="33" spans="1:21" ht="15.75" customHeight="1" x14ac:dyDescent="0.35">
      <c r="D33" s="181" t="s">
        <v>40</v>
      </c>
      <c r="E33" s="182" t="s">
        <v>41</v>
      </c>
      <c r="G33" s="181" t="s">
        <v>40</v>
      </c>
      <c r="H33" s="182" t="s">
        <v>41</v>
      </c>
      <c r="M33" s="178"/>
      <c r="N33" s="178"/>
      <c r="O33" s="178"/>
      <c r="P33" s="178"/>
      <c r="Q33" s="178"/>
      <c r="U33" s="179"/>
    </row>
    <row r="34" spans="1:21" ht="15.75" customHeight="1" x14ac:dyDescent="0.55000000000000004">
      <c r="D34" s="189">
        <f ca="1">'Day 2 Live'!N4</f>
        <v>0</v>
      </c>
      <c r="E34" s="189">
        <f ca="1">'Day 2 Live'!P4</f>
        <v>0</v>
      </c>
      <c r="G34" s="189">
        <f>'Day 3 Live'!H4</f>
        <v>0</v>
      </c>
      <c r="H34" s="189">
        <f>'Day 3 Live'!J4</f>
        <v>0</v>
      </c>
      <c r="M34" s="178"/>
      <c r="N34" s="178"/>
      <c r="O34" s="178"/>
      <c r="P34" s="178"/>
      <c r="Q34" s="178"/>
      <c r="U34" s="179"/>
    </row>
    <row r="35" spans="1:21" ht="15.75" customHeight="1" x14ac:dyDescent="0.35">
      <c r="A35" s="191"/>
      <c r="B35" s="191"/>
      <c r="M35" s="178"/>
      <c r="N35" s="178"/>
      <c r="O35" s="178"/>
      <c r="P35" s="178"/>
      <c r="Q35" s="178"/>
      <c r="U35" s="179"/>
    </row>
    <row r="36" spans="1:21" ht="15.75" customHeight="1" x14ac:dyDescent="0.35">
      <c r="M36" s="178"/>
      <c r="N36" s="178"/>
      <c r="O36" s="178"/>
      <c r="P36" s="178"/>
      <c r="Q36" s="178"/>
      <c r="U36" s="179"/>
    </row>
    <row r="37" spans="1:21" ht="15.75" customHeight="1" x14ac:dyDescent="0.35">
      <c r="M37" s="178"/>
      <c r="N37" s="178"/>
      <c r="O37" s="178"/>
      <c r="P37" s="178"/>
      <c r="Q37" s="178"/>
      <c r="U37" s="179"/>
    </row>
    <row r="38" spans="1:21" ht="15.75" customHeight="1" x14ac:dyDescent="0.35">
      <c r="M38" s="178"/>
      <c r="N38" s="178"/>
      <c r="O38" s="178"/>
      <c r="P38" s="178"/>
      <c r="Q38" s="178"/>
      <c r="U38" s="179"/>
    </row>
    <row r="39" spans="1:21" ht="15.75" customHeight="1" x14ac:dyDescent="0.35">
      <c r="A39" s="10"/>
      <c r="B39" s="10"/>
      <c r="M39" s="178"/>
      <c r="N39" s="178"/>
      <c r="O39" s="178"/>
      <c r="P39" s="178"/>
      <c r="Q39" s="178"/>
      <c r="U39" s="179"/>
    </row>
    <row r="40" spans="1:21" ht="15.75" customHeight="1" x14ac:dyDescent="0.35">
      <c r="M40" s="178"/>
      <c r="N40" s="178"/>
      <c r="O40" s="178"/>
      <c r="P40" s="178"/>
      <c r="Q40" s="178"/>
      <c r="U40" s="179"/>
    </row>
    <row r="41" spans="1:21" ht="15.75" customHeight="1" x14ac:dyDescent="0.35">
      <c r="M41" s="178"/>
      <c r="N41" s="178"/>
      <c r="O41" s="178"/>
      <c r="P41" s="178"/>
      <c r="Q41" s="178"/>
      <c r="U41" s="179"/>
    </row>
    <row r="42" spans="1:21" ht="15.75" customHeight="1" x14ac:dyDescent="0.35">
      <c r="M42" s="178"/>
      <c r="N42" s="178"/>
      <c r="O42" s="178"/>
      <c r="P42" s="178"/>
      <c r="Q42" s="178"/>
      <c r="U42" s="179"/>
    </row>
    <row r="43" spans="1:21" ht="15.75" customHeight="1" x14ac:dyDescent="0.35">
      <c r="M43" s="178"/>
      <c r="N43" s="178"/>
      <c r="O43" s="178"/>
      <c r="P43" s="178"/>
      <c r="Q43" s="178"/>
      <c r="U43" s="179"/>
    </row>
    <row r="44" spans="1:21" ht="15.75" customHeight="1" x14ac:dyDescent="0.35">
      <c r="M44" s="178"/>
      <c r="N44" s="178"/>
      <c r="O44" s="178"/>
      <c r="P44" s="178"/>
      <c r="Q44" s="178"/>
      <c r="U44" s="179"/>
    </row>
    <row r="45" spans="1:21" ht="15.75" customHeight="1" x14ac:dyDescent="0.35">
      <c r="M45" s="178"/>
      <c r="N45" s="178"/>
      <c r="O45" s="178"/>
      <c r="P45" s="178"/>
      <c r="Q45" s="178"/>
      <c r="U45" s="179"/>
    </row>
    <row r="46" spans="1:21" ht="15.75" customHeight="1" x14ac:dyDescent="0.35">
      <c r="M46" s="178"/>
      <c r="N46" s="178"/>
      <c r="O46" s="178"/>
      <c r="P46" s="178"/>
      <c r="Q46" s="178"/>
      <c r="U46" s="179"/>
    </row>
    <row r="47" spans="1:21" ht="15.75" customHeight="1" x14ac:dyDescent="0.35">
      <c r="M47" s="178"/>
      <c r="N47" s="178"/>
      <c r="O47" s="178"/>
      <c r="P47" s="178"/>
      <c r="Q47" s="178"/>
      <c r="U47" s="179"/>
    </row>
    <row r="48" spans="1:21" ht="15.75" customHeight="1" x14ac:dyDescent="0.35">
      <c r="M48" s="178"/>
      <c r="N48" s="178"/>
      <c r="O48" s="178"/>
      <c r="P48" s="178"/>
      <c r="Q48" s="178"/>
      <c r="U48" s="179"/>
    </row>
    <row r="49" spans="1:21" ht="15.75" customHeight="1" x14ac:dyDescent="0.35">
      <c r="M49" s="178"/>
      <c r="N49" s="178"/>
      <c r="O49" s="178"/>
      <c r="P49" s="178"/>
      <c r="Q49" s="178"/>
      <c r="U49" s="179"/>
    </row>
    <row r="50" spans="1:21" ht="15.75" customHeight="1" x14ac:dyDescent="0.35">
      <c r="B50" s="194"/>
      <c r="C50" s="194"/>
      <c r="M50" s="178"/>
      <c r="N50" s="178"/>
      <c r="O50" s="178"/>
      <c r="P50" s="178"/>
      <c r="Q50" s="178"/>
      <c r="U50" s="179"/>
    </row>
    <row r="51" spans="1:21" ht="15.75" customHeight="1" x14ac:dyDescent="0.35">
      <c r="B51" s="194"/>
      <c r="C51" s="194"/>
      <c r="M51" s="178"/>
      <c r="N51" s="178"/>
      <c r="O51" s="178"/>
      <c r="P51" s="178"/>
      <c r="Q51" s="178"/>
      <c r="U51" s="179"/>
    </row>
    <row r="52" spans="1:21" ht="15.75" customHeight="1" x14ac:dyDescent="0.35">
      <c r="A52" s="194"/>
      <c r="M52" s="178"/>
      <c r="N52" s="178"/>
      <c r="O52" s="178"/>
      <c r="P52" s="178"/>
      <c r="Q52" s="178"/>
      <c r="U52" s="179"/>
    </row>
    <row r="53" spans="1:21" ht="15.75" customHeight="1" x14ac:dyDescent="0.35">
      <c r="M53" s="178"/>
      <c r="N53" s="178"/>
      <c r="O53" s="178"/>
      <c r="P53" s="178"/>
      <c r="Q53" s="178"/>
      <c r="U53" s="179"/>
    </row>
    <row r="54" spans="1:21" ht="15.75" customHeight="1" x14ac:dyDescent="0.35">
      <c r="M54" s="178"/>
      <c r="N54" s="178"/>
      <c r="O54" s="178"/>
      <c r="P54" s="178"/>
      <c r="Q54" s="178"/>
      <c r="U54" s="179"/>
    </row>
    <row r="55" spans="1:21" ht="15.75" customHeight="1" x14ac:dyDescent="0.35">
      <c r="M55" s="178"/>
      <c r="N55" s="178"/>
      <c r="O55" s="178"/>
      <c r="P55" s="178"/>
      <c r="Q55" s="178"/>
      <c r="U55" s="179"/>
    </row>
    <row r="56" spans="1:21" ht="15.75" customHeight="1" x14ac:dyDescent="0.35">
      <c r="M56" s="178"/>
      <c r="N56" s="178"/>
      <c r="O56" s="178"/>
      <c r="P56" s="178"/>
      <c r="Q56" s="178"/>
      <c r="U56" s="179"/>
    </row>
    <row r="57" spans="1:21" ht="15.75" customHeight="1" x14ac:dyDescent="0.35">
      <c r="M57" s="178"/>
      <c r="N57" s="178"/>
      <c r="O57" s="178"/>
      <c r="P57" s="178"/>
      <c r="Q57" s="178"/>
      <c r="U57" s="179"/>
    </row>
    <row r="58" spans="1:21" ht="15.75" customHeight="1" x14ac:dyDescent="0.35">
      <c r="M58" s="178"/>
      <c r="N58" s="178"/>
      <c r="O58" s="178"/>
      <c r="P58" s="178"/>
      <c r="Q58" s="178"/>
      <c r="U58" s="179"/>
    </row>
    <row r="59" spans="1:21" ht="15.75" customHeight="1" x14ac:dyDescent="0.35">
      <c r="M59" s="178"/>
      <c r="N59" s="178"/>
      <c r="O59" s="178"/>
      <c r="P59" s="178"/>
      <c r="Q59" s="178"/>
      <c r="U59" s="179"/>
    </row>
    <row r="60" spans="1:21" ht="15.75" customHeight="1" x14ac:dyDescent="0.35">
      <c r="M60" s="178"/>
      <c r="N60" s="178"/>
      <c r="O60" s="178"/>
      <c r="P60" s="178"/>
      <c r="Q60" s="178"/>
      <c r="U60" s="179"/>
    </row>
    <row r="61" spans="1:21" ht="15.75" customHeight="1" x14ac:dyDescent="0.35">
      <c r="M61" s="178"/>
      <c r="N61" s="178"/>
      <c r="O61" s="178"/>
      <c r="P61" s="178"/>
      <c r="Q61" s="178"/>
      <c r="U61" s="179"/>
    </row>
    <row r="62" spans="1:21" ht="15.75" customHeight="1" x14ac:dyDescent="0.35">
      <c r="M62" s="178"/>
      <c r="N62" s="178"/>
      <c r="O62" s="178"/>
      <c r="P62" s="178"/>
      <c r="Q62" s="178"/>
      <c r="U62" s="179"/>
    </row>
    <row r="63" spans="1:21" ht="15.75" customHeight="1" x14ac:dyDescent="0.35">
      <c r="M63" s="178"/>
      <c r="N63" s="178"/>
      <c r="O63" s="178"/>
      <c r="P63" s="178"/>
      <c r="Q63" s="178"/>
      <c r="U63" s="179"/>
    </row>
    <row r="64" spans="1:21" ht="15.75" customHeight="1" x14ac:dyDescent="0.35">
      <c r="M64" s="178"/>
      <c r="N64" s="178"/>
      <c r="O64" s="178"/>
      <c r="P64" s="178"/>
      <c r="Q64" s="178"/>
      <c r="U64" s="179"/>
    </row>
    <row r="65" spans="13:21" ht="15.75" customHeight="1" x14ac:dyDescent="0.35">
      <c r="M65" s="178"/>
      <c r="N65" s="178"/>
      <c r="O65" s="178"/>
      <c r="P65" s="178"/>
      <c r="Q65" s="178"/>
      <c r="U65" s="179"/>
    </row>
    <row r="66" spans="13:21" ht="15.75" customHeight="1" x14ac:dyDescent="0.35">
      <c r="M66" s="178"/>
      <c r="N66" s="178"/>
      <c r="O66" s="178"/>
      <c r="P66" s="178"/>
      <c r="Q66" s="178"/>
      <c r="U66" s="179"/>
    </row>
    <row r="67" spans="13:21" ht="15.75" customHeight="1" x14ac:dyDescent="0.35">
      <c r="M67" s="178"/>
      <c r="N67" s="178"/>
      <c r="O67" s="178"/>
      <c r="P67" s="178"/>
      <c r="Q67" s="178"/>
      <c r="U67" s="179"/>
    </row>
    <row r="68" spans="13:21" ht="15.75" customHeight="1" x14ac:dyDescent="0.35">
      <c r="M68" s="178"/>
      <c r="N68" s="178"/>
      <c r="O68" s="178"/>
      <c r="P68" s="178"/>
      <c r="Q68" s="178"/>
      <c r="U68" s="179"/>
    </row>
    <row r="69" spans="13:21" ht="15.75" customHeight="1" x14ac:dyDescent="0.35">
      <c r="M69" s="178"/>
      <c r="N69" s="178"/>
      <c r="O69" s="178"/>
      <c r="P69" s="178"/>
      <c r="Q69" s="178"/>
      <c r="U69" s="179"/>
    </row>
    <row r="70" spans="13:21" ht="15.75" customHeight="1" x14ac:dyDescent="0.35">
      <c r="M70" s="178"/>
      <c r="N70" s="178"/>
      <c r="O70" s="178"/>
      <c r="P70" s="178"/>
      <c r="Q70" s="178"/>
      <c r="U70" s="179"/>
    </row>
    <row r="71" spans="13:21" ht="15.75" customHeight="1" x14ac:dyDescent="0.35">
      <c r="M71" s="178"/>
      <c r="N71" s="178"/>
      <c r="O71" s="178"/>
      <c r="P71" s="178"/>
      <c r="Q71" s="178"/>
      <c r="U71" s="179"/>
    </row>
    <row r="72" spans="13:21" ht="15.75" customHeight="1" x14ac:dyDescent="0.35">
      <c r="M72" s="178"/>
      <c r="N72" s="178"/>
      <c r="O72" s="178"/>
      <c r="P72" s="178"/>
      <c r="Q72" s="178"/>
      <c r="U72" s="179"/>
    </row>
    <row r="73" spans="13:21" ht="15.75" customHeight="1" x14ac:dyDescent="0.35">
      <c r="M73" s="178"/>
      <c r="N73" s="178"/>
      <c r="O73" s="178"/>
      <c r="P73" s="178"/>
      <c r="Q73" s="178"/>
      <c r="U73" s="179"/>
    </row>
    <row r="74" spans="13:21" ht="15.75" customHeight="1" x14ac:dyDescent="0.35">
      <c r="M74" s="178"/>
      <c r="N74" s="178"/>
      <c r="O74" s="178"/>
      <c r="P74" s="178"/>
      <c r="Q74" s="178"/>
      <c r="U74" s="179"/>
    </row>
    <row r="75" spans="13:21" ht="15.75" customHeight="1" x14ac:dyDescent="0.35">
      <c r="M75" s="178"/>
      <c r="N75" s="178"/>
      <c r="O75" s="178"/>
      <c r="P75" s="178"/>
      <c r="Q75" s="178"/>
      <c r="U75" s="179"/>
    </row>
    <row r="76" spans="13:21" ht="15.75" customHeight="1" x14ac:dyDescent="0.35">
      <c r="M76" s="178"/>
      <c r="N76" s="178"/>
      <c r="O76" s="178"/>
      <c r="P76" s="178"/>
      <c r="Q76" s="178"/>
      <c r="U76" s="179"/>
    </row>
    <row r="77" spans="13:21" ht="15.75" customHeight="1" x14ac:dyDescent="0.35">
      <c r="M77" s="178"/>
      <c r="N77" s="178"/>
      <c r="O77" s="178"/>
      <c r="P77" s="178"/>
      <c r="Q77" s="178"/>
      <c r="U77" s="179"/>
    </row>
    <row r="78" spans="13:21" ht="15.75" customHeight="1" x14ac:dyDescent="0.35">
      <c r="M78" s="178"/>
      <c r="N78" s="178"/>
      <c r="O78" s="178"/>
      <c r="P78" s="178"/>
      <c r="Q78" s="178"/>
      <c r="U78" s="179"/>
    </row>
    <row r="79" spans="13:21" ht="15.75" customHeight="1" x14ac:dyDescent="0.35">
      <c r="M79" s="178"/>
      <c r="N79" s="178"/>
      <c r="O79" s="178"/>
      <c r="P79" s="178"/>
      <c r="Q79" s="178"/>
      <c r="U79" s="179"/>
    </row>
    <row r="80" spans="13:21" ht="15.75" customHeight="1" x14ac:dyDescent="0.35">
      <c r="M80" s="178"/>
      <c r="N80" s="178"/>
      <c r="O80" s="178"/>
      <c r="P80" s="178"/>
      <c r="Q80" s="178"/>
      <c r="U80" s="179"/>
    </row>
    <row r="81" spans="13:21" ht="15.75" customHeight="1" x14ac:dyDescent="0.35">
      <c r="M81" s="178"/>
      <c r="N81" s="178"/>
      <c r="O81" s="178"/>
      <c r="P81" s="178"/>
      <c r="Q81" s="178"/>
      <c r="U81" s="179"/>
    </row>
    <row r="82" spans="13:21" ht="15.75" customHeight="1" x14ac:dyDescent="0.35">
      <c r="M82" s="178"/>
      <c r="N82" s="178"/>
      <c r="O82" s="178"/>
      <c r="P82" s="178"/>
      <c r="Q82" s="178"/>
      <c r="U82" s="179"/>
    </row>
    <row r="83" spans="13:21" ht="15.75" customHeight="1" x14ac:dyDescent="0.35">
      <c r="M83" s="178"/>
      <c r="N83" s="178"/>
      <c r="O83" s="178"/>
      <c r="P83" s="178"/>
      <c r="Q83" s="178"/>
      <c r="U83" s="179"/>
    </row>
    <row r="84" spans="13:21" ht="15.75" customHeight="1" x14ac:dyDescent="0.35">
      <c r="M84" s="178"/>
      <c r="N84" s="178"/>
      <c r="O84" s="178"/>
      <c r="P84" s="178"/>
      <c r="Q84" s="178"/>
      <c r="U84" s="179"/>
    </row>
    <row r="85" spans="13:21" ht="15.75" customHeight="1" x14ac:dyDescent="0.35">
      <c r="M85" s="178"/>
      <c r="N85" s="178"/>
      <c r="O85" s="178"/>
      <c r="P85" s="178"/>
      <c r="Q85" s="178"/>
      <c r="U85" s="179"/>
    </row>
    <row r="86" spans="13:21" ht="15.75" customHeight="1" x14ac:dyDescent="0.35">
      <c r="M86" s="178"/>
      <c r="N86" s="178"/>
      <c r="O86" s="178"/>
      <c r="P86" s="178"/>
      <c r="Q86" s="178"/>
      <c r="U86" s="179"/>
    </row>
    <row r="87" spans="13:21" ht="15.75" customHeight="1" x14ac:dyDescent="0.35">
      <c r="M87" s="178"/>
      <c r="N87" s="178"/>
      <c r="O87" s="178"/>
      <c r="P87" s="178"/>
      <c r="Q87" s="178"/>
      <c r="U87" s="179"/>
    </row>
    <row r="88" spans="13:21" ht="15.75" customHeight="1" x14ac:dyDescent="0.35">
      <c r="M88" s="178"/>
      <c r="N88" s="178"/>
      <c r="O88" s="178"/>
      <c r="P88" s="178"/>
      <c r="Q88" s="178"/>
      <c r="U88" s="179"/>
    </row>
    <row r="89" spans="13:21" ht="15.75" customHeight="1" x14ac:dyDescent="0.35">
      <c r="M89" s="178"/>
      <c r="N89" s="178"/>
      <c r="O89" s="178"/>
      <c r="P89" s="178"/>
      <c r="Q89" s="178"/>
      <c r="U89" s="179"/>
    </row>
    <row r="90" spans="13:21" ht="15.75" customHeight="1" x14ac:dyDescent="0.35">
      <c r="M90" s="178"/>
      <c r="N90" s="178"/>
      <c r="O90" s="178"/>
      <c r="P90" s="178"/>
      <c r="Q90" s="178"/>
      <c r="U90" s="179"/>
    </row>
    <row r="91" spans="13:21" ht="15.75" customHeight="1" x14ac:dyDescent="0.35">
      <c r="M91" s="178"/>
      <c r="N91" s="178"/>
      <c r="O91" s="178"/>
      <c r="P91" s="178"/>
      <c r="Q91" s="178"/>
      <c r="U91" s="179"/>
    </row>
    <row r="92" spans="13:21" ht="15.75" customHeight="1" x14ac:dyDescent="0.35">
      <c r="M92" s="178"/>
      <c r="N92" s="178"/>
      <c r="O92" s="178"/>
      <c r="P92" s="178"/>
      <c r="Q92" s="178"/>
      <c r="U92" s="179"/>
    </row>
    <row r="93" spans="13:21" ht="15.75" customHeight="1" x14ac:dyDescent="0.35">
      <c r="M93" s="178"/>
      <c r="N93" s="178"/>
      <c r="O93" s="178"/>
      <c r="P93" s="178"/>
      <c r="Q93" s="178"/>
      <c r="U93" s="179"/>
    </row>
    <row r="94" spans="13:21" ht="15.75" customHeight="1" x14ac:dyDescent="0.35">
      <c r="M94" s="178"/>
      <c r="N94" s="178"/>
      <c r="O94" s="178"/>
      <c r="P94" s="178"/>
      <c r="Q94" s="178"/>
      <c r="U94" s="179"/>
    </row>
    <row r="95" spans="13:21" ht="15.75" customHeight="1" x14ac:dyDescent="0.35">
      <c r="M95" s="178"/>
      <c r="N95" s="178"/>
      <c r="O95" s="178"/>
      <c r="P95" s="178"/>
      <c r="Q95" s="178"/>
      <c r="U95" s="179"/>
    </row>
    <row r="96" spans="13:21" ht="15.75" customHeight="1" x14ac:dyDescent="0.35">
      <c r="M96" s="178"/>
      <c r="N96" s="178"/>
      <c r="O96" s="178"/>
      <c r="P96" s="178"/>
      <c r="Q96" s="178"/>
      <c r="U96" s="179"/>
    </row>
    <row r="97" spans="13:21" ht="15.75" customHeight="1" x14ac:dyDescent="0.35">
      <c r="M97" s="178"/>
      <c r="N97" s="178"/>
      <c r="O97" s="178"/>
      <c r="P97" s="178"/>
      <c r="Q97" s="178"/>
      <c r="U97" s="179"/>
    </row>
    <row r="98" spans="13:21" ht="15.75" customHeight="1" x14ac:dyDescent="0.35">
      <c r="M98" s="178"/>
      <c r="N98" s="178"/>
      <c r="O98" s="178"/>
      <c r="P98" s="178"/>
      <c r="Q98" s="178"/>
      <c r="U98" s="179"/>
    </row>
    <row r="99" spans="13:21" ht="15.75" customHeight="1" x14ac:dyDescent="0.35">
      <c r="M99" s="178"/>
      <c r="N99" s="178"/>
      <c r="O99" s="178"/>
      <c r="P99" s="178"/>
      <c r="Q99" s="178"/>
      <c r="U99" s="179"/>
    </row>
    <row r="100" spans="13:21" ht="15.75" customHeight="1" x14ac:dyDescent="0.35">
      <c r="M100" s="178"/>
      <c r="N100" s="178"/>
      <c r="O100" s="178"/>
      <c r="P100" s="178"/>
      <c r="Q100" s="178"/>
      <c r="U100" s="179"/>
    </row>
    <row r="101" spans="13:21" ht="15.75" customHeight="1" x14ac:dyDescent="0.35">
      <c r="M101" s="178"/>
      <c r="N101" s="178"/>
      <c r="O101" s="178"/>
      <c r="P101" s="178"/>
      <c r="Q101" s="178"/>
      <c r="U101" s="179"/>
    </row>
    <row r="102" spans="13:21" ht="15.75" customHeight="1" x14ac:dyDescent="0.35">
      <c r="M102" s="178"/>
      <c r="N102" s="178"/>
      <c r="O102" s="178"/>
      <c r="P102" s="178"/>
      <c r="Q102" s="178"/>
      <c r="U102" s="179"/>
    </row>
    <row r="103" spans="13:21" ht="15.75" customHeight="1" x14ac:dyDescent="0.35">
      <c r="M103" s="178"/>
      <c r="N103" s="178"/>
      <c r="O103" s="178"/>
      <c r="P103" s="178"/>
      <c r="Q103" s="178"/>
      <c r="U103" s="179"/>
    </row>
    <row r="104" spans="13:21" ht="15.75" customHeight="1" x14ac:dyDescent="0.35">
      <c r="M104" s="178"/>
      <c r="N104" s="178"/>
      <c r="O104" s="178"/>
      <c r="P104" s="178"/>
      <c r="Q104" s="178"/>
      <c r="U104" s="179"/>
    </row>
    <row r="105" spans="13:21" ht="15.75" customHeight="1" x14ac:dyDescent="0.35">
      <c r="M105" s="178"/>
      <c r="N105" s="178"/>
      <c r="O105" s="178"/>
      <c r="P105" s="178"/>
      <c r="Q105" s="178"/>
      <c r="U105" s="179"/>
    </row>
    <row r="106" spans="13:21" ht="15.75" customHeight="1" x14ac:dyDescent="0.35">
      <c r="M106" s="178"/>
      <c r="N106" s="178"/>
      <c r="O106" s="178"/>
      <c r="P106" s="178"/>
      <c r="Q106" s="178"/>
      <c r="U106" s="179"/>
    </row>
    <row r="107" spans="13:21" ht="15.75" customHeight="1" x14ac:dyDescent="0.35">
      <c r="M107" s="178"/>
      <c r="N107" s="178"/>
      <c r="O107" s="178"/>
      <c r="P107" s="178"/>
      <c r="Q107" s="178"/>
      <c r="U107" s="179"/>
    </row>
    <row r="108" spans="13:21" ht="15.75" customHeight="1" x14ac:dyDescent="0.35">
      <c r="M108" s="178"/>
      <c r="N108" s="178"/>
      <c r="O108" s="178"/>
      <c r="P108" s="178"/>
      <c r="Q108" s="178"/>
      <c r="U108" s="179"/>
    </row>
    <row r="109" spans="13:21" ht="15.75" customHeight="1" x14ac:dyDescent="0.35">
      <c r="M109" s="178"/>
      <c r="N109" s="178"/>
      <c r="O109" s="178"/>
      <c r="P109" s="178"/>
      <c r="Q109" s="178"/>
      <c r="U109" s="179"/>
    </row>
    <row r="110" spans="13:21" ht="15.75" customHeight="1" x14ac:dyDescent="0.35">
      <c r="M110" s="178"/>
      <c r="N110" s="178"/>
      <c r="O110" s="178"/>
      <c r="P110" s="178"/>
      <c r="Q110" s="178"/>
      <c r="U110" s="179"/>
    </row>
    <row r="111" spans="13:21" ht="15.75" customHeight="1" x14ac:dyDescent="0.35">
      <c r="M111" s="178"/>
      <c r="N111" s="178"/>
      <c r="O111" s="178"/>
      <c r="P111" s="178"/>
      <c r="Q111" s="178"/>
      <c r="U111" s="179"/>
    </row>
    <row r="112" spans="13:21" ht="15.75" customHeight="1" x14ac:dyDescent="0.35">
      <c r="M112" s="178"/>
      <c r="N112" s="178"/>
      <c r="O112" s="178"/>
      <c r="P112" s="178"/>
      <c r="Q112" s="178"/>
      <c r="U112" s="179"/>
    </row>
    <row r="113" spans="13:21" ht="15.75" customHeight="1" x14ac:dyDescent="0.35">
      <c r="M113" s="178"/>
      <c r="N113" s="178"/>
      <c r="O113" s="178"/>
      <c r="P113" s="178"/>
      <c r="Q113" s="178"/>
      <c r="U113" s="179"/>
    </row>
    <row r="114" spans="13:21" ht="15.75" customHeight="1" x14ac:dyDescent="0.35">
      <c r="M114" s="178"/>
      <c r="N114" s="178"/>
      <c r="O114" s="178"/>
      <c r="P114" s="178"/>
      <c r="Q114" s="178"/>
      <c r="U114" s="179"/>
    </row>
    <row r="115" spans="13:21" ht="15.75" customHeight="1" x14ac:dyDescent="0.35">
      <c r="M115" s="178"/>
      <c r="N115" s="178"/>
      <c r="O115" s="178"/>
      <c r="P115" s="178"/>
      <c r="Q115" s="178"/>
      <c r="U115" s="179"/>
    </row>
    <row r="116" spans="13:21" ht="15.75" customHeight="1" x14ac:dyDescent="0.35">
      <c r="M116" s="178"/>
      <c r="N116" s="178"/>
      <c r="O116" s="178"/>
      <c r="P116" s="178"/>
      <c r="Q116" s="178"/>
      <c r="U116" s="179"/>
    </row>
    <row r="117" spans="13:21" ht="15.75" customHeight="1" x14ac:dyDescent="0.35">
      <c r="M117" s="178"/>
      <c r="N117" s="178"/>
      <c r="O117" s="178"/>
      <c r="P117" s="178"/>
      <c r="Q117" s="178"/>
      <c r="U117" s="179"/>
    </row>
    <row r="118" spans="13:21" ht="15.75" customHeight="1" x14ac:dyDescent="0.35">
      <c r="M118" s="178"/>
      <c r="N118" s="178"/>
      <c r="O118" s="178"/>
      <c r="P118" s="178"/>
      <c r="Q118" s="178"/>
      <c r="U118" s="179"/>
    </row>
    <row r="119" spans="13:21" ht="15.75" customHeight="1" x14ac:dyDescent="0.35">
      <c r="M119" s="178"/>
      <c r="N119" s="178"/>
      <c r="O119" s="178"/>
      <c r="P119" s="178"/>
      <c r="Q119" s="178"/>
      <c r="U119" s="179"/>
    </row>
    <row r="120" spans="13:21" ht="15.75" customHeight="1" x14ac:dyDescent="0.35">
      <c r="M120" s="178"/>
      <c r="N120" s="178"/>
      <c r="O120" s="178"/>
      <c r="P120" s="178"/>
      <c r="Q120" s="178"/>
      <c r="U120" s="179"/>
    </row>
    <row r="121" spans="13:21" ht="15.75" customHeight="1" x14ac:dyDescent="0.35">
      <c r="M121" s="178"/>
      <c r="N121" s="178"/>
      <c r="O121" s="178"/>
      <c r="P121" s="178"/>
      <c r="Q121" s="178"/>
      <c r="U121" s="179"/>
    </row>
    <row r="122" spans="13:21" ht="15.75" customHeight="1" x14ac:dyDescent="0.35">
      <c r="M122" s="178"/>
      <c r="N122" s="178"/>
      <c r="O122" s="178"/>
      <c r="P122" s="178"/>
      <c r="Q122" s="178"/>
      <c r="U122" s="179"/>
    </row>
    <row r="123" spans="13:21" ht="15.75" customHeight="1" x14ac:dyDescent="0.35">
      <c r="M123" s="178"/>
      <c r="N123" s="178"/>
      <c r="O123" s="178"/>
      <c r="P123" s="178"/>
      <c r="Q123" s="178"/>
      <c r="U123" s="179"/>
    </row>
    <row r="124" spans="13:21" ht="15.75" customHeight="1" x14ac:dyDescent="0.35">
      <c r="M124" s="178"/>
      <c r="N124" s="178"/>
      <c r="O124" s="178"/>
      <c r="P124" s="178"/>
      <c r="Q124" s="178"/>
      <c r="U124" s="179"/>
    </row>
    <row r="125" spans="13:21" ht="15.75" customHeight="1" x14ac:dyDescent="0.35">
      <c r="M125" s="178"/>
      <c r="N125" s="178"/>
      <c r="O125" s="178"/>
      <c r="P125" s="178"/>
      <c r="Q125" s="178"/>
      <c r="U125" s="179"/>
    </row>
    <row r="126" spans="13:21" ht="15.75" customHeight="1" x14ac:dyDescent="0.35">
      <c r="M126" s="178"/>
      <c r="N126" s="178"/>
      <c r="O126" s="178"/>
      <c r="P126" s="178"/>
      <c r="Q126" s="178"/>
      <c r="U126" s="179"/>
    </row>
    <row r="127" spans="13:21" ht="15.75" customHeight="1" x14ac:dyDescent="0.35">
      <c r="M127" s="178"/>
      <c r="N127" s="178"/>
      <c r="O127" s="178"/>
      <c r="P127" s="178"/>
      <c r="Q127" s="178"/>
      <c r="U127" s="179"/>
    </row>
    <row r="128" spans="13:21" ht="15.75" customHeight="1" x14ac:dyDescent="0.35">
      <c r="M128" s="178"/>
      <c r="N128" s="178"/>
      <c r="O128" s="178"/>
      <c r="P128" s="178"/>
      <c r="Q128" s="178"/>
      <c r="U128" s="179"/>
    </row>
    <row r="129" spans="13:21" ht="15.75" customHeight="1" x14ac:dyDescent="0.35">
      <c r="M129" s="178"/>
      <c r="N129" s="178"/>
      <c r="O129" s="178"/>
      <c r="P129" s="178"/>
      <c r="Q129" s="178"/>
      <c r="U129" s="179"/>
    </row>
    <row r="130" spans="13:21" ht="15.75" customHeight="1" x14ac:dyDescent="0.35">
      <c r="M130" s="178"/>
      <c r="N130" s="178"/>
      <c r="O130" s="178"/>
      <c r="P130" s="178"/>
      <c r="Q130" s="178"/>
      <c r="U130" s="179"/>
    </row>
    <row r="131" spans="13:21" ht="15.75" customHeight="1" x14ac:dyDescent="0.35">
      <c r="M131" s="178"/>
      <c r="N131" s="178"/>
      <c r="O131" s="178"/>
      <c r="P131" s="178"/>
      <c r="Q131" s="178"/>
      <c r="U131" s="179"/>
    </row>
    <row r="132" spans="13:21" ht="15.75" customHeight="1" x14ac:dyDescent="0.35">
      <c r="M132" s="178"/>
      <c r="N132" s="178"/>
      <c r="O132" s="178"/>
      <c r="P132" s="178"/>
      <c r="Q132" s="178"/>
      <c r="U132" s="179"/>
    </row>
    <row r="133" spans="13:21" ht="15.75" customHeight="1" x14ac:dyDescent="0.35">
      <c r="M133" s="178"/>
      <c r="N133" s="178"/>
      <c r="O133" s="178"/>
      <c r="P133" s="178"/>
      <c r="Q133" s="178"/>
      <c r="U133" s="179"/>
    </row>
    <row r="134" spans="13:21" ht="15.75" customHeight="1" x14ac:dyDescent="0.35">
      <c r="M134" s="178"/>
      <c r="N134" s="178"/>
      <c r="O134" s="178"/>
      <c r="P134" s="178"/>
      <c r="Q134" s="178"/>
      <c r="U134" s="179"/>
    </row>
    <row r="135" spans="13:21" ht="15.75" customHeight="1" x14ac:dyDescent="0.35">
      <c r="M135" s="178"/>
      <c r="N135" s="178"/>
      <c r="O135" s="178"/>
      <c r="P135" s="178"/>
      <c r="Q135" s="178"/>
      <c r="U135" s="179"/>
    </row>
    <row r="136" spans="13:21" ht="15.75" customHeight="1" x14ac:dyDescent="0.35">
      <c r="M136" s="178"/>
      <c r="N136" s="178"/>
      <c r="O136" s="178"/>
      <c r="P136" s="178"/>
      <c r="Q136" s="178"/>
      <c r="U136" s="179"/>
    </row>
    <row r="137" spans="13:21" ht="15.75" customHeight="1" x14ac:dyDescent="0.35">
      <c r="M137" s="178"/>
      <c r="N137" s="178"/>
      <c r="O137" s="178"/>
      <c r="P137" s="178"/>
      <c r="Q137" s="178"/>
      <c r="U137" s="179"/>
    </row>
    <row r="138" spans="13:21" ht="15.75" customHeight="1" x14ac:dyDescent="0.35">
      <c r="M138" s="178"/>
      <c r="N138" s="178"/>
      <c r="O138" s="178"/>
      <c r="P138" s="178"/>
      <c r="Q138" s="178"/>
      <c r="U138" s="179"/>
    </row>
    <row r="139" spans="13:21" ht="15.75" customHeight="1" x14ac:dyDescent="0.35">
      <c r="M139" s="178"/>
      <c r="N139" s="178"/>
      <c r="O139" s="178"/>
      <c r="P139" s="178"/>
      <c r="Q139" s="178"/>
      <c r="U139" s="179"/>
    </row>
    <row r="140" spans="13:21" ht="15.75" customHeight="1" x14ac:dyDescent="0.35">
      <c r="M140" s="178"/>
      <c r="N140" s="178"/>
      <c r="O140" s="178"/>
      <c r="P140" s="178"/>
      <c r="Q140" s="178"/>
      <c r="U140" s="179"/>
    </row>
    <row r="141" spans="13:21" ht="15.75" customHeight="1" x14ac:dyDescent="0.35">
      <c r="M141" s="178"/>
      <c r="N141" s="178"/>
      <c r="O141" s="178"/>
      <c r="P141" s="178"/>
      <c r="Q141" s="178"/>
      <c r="U141" s="179"/>
    </row>
    <row r="142" spans="13:21" ht="15.75" customHeight="1" x14ac:dyDescent="0.35">
      <c r="M142" s="178"/>
      <c r="N142" s="178"/>
      <c r="O142" s="178"/>
      <c r="P142" s="178"/>
      <c r="Q142" s="178"/>
      <c r="U142" s="179"/>
    </row>
    <row r="143" spans="13:21" ht="15.75" customHeight="1" x14ac:dyDescent="0.35">
      <c r="M143" s="178"/>
      <c r="N143" s="178"/>
      <c r="O143" s="178"/>
      <c r="P143" s="178"/>
      <c r="Q143" s="178"/>
      <c r="U143" s="179"/>
    </row>
    <row r="144" spans="13:21" ht="15.75" customHeight="1" x14ac:dyDescent="0.35">
      <c r="M144" s="178"/>
      <c r="N144" s="178"/>
      <c r="O144" s="178"/>
      <c r="P144" s="178"/>
      <c r="Q144" s="178"/>
      <c r="U144" s="179"/>
    </row>
    <row r="145" spans="13:21" ht="15.75" customHeight="1" x14ac:dyDescent="0.35">
      <c r="M145" s="178"/>
      <c r="N145" s="178"/>
      <c r="O145" s="178"/>
      <c r="P145" s="178"/>
      <c r="Q145" s="178"/>
      <c r="U145" s="179"/>
    </row>
    <row r="146" spans="13:21" ht="15.75" customHeight="1" x14ac:dyDescent="0.35">
      <c r="M146" s="178"/>
      <c r="N146" s="178"/>
      <c r="O146" s="178"/>
      <c r="P146" s="178"/>
      <c r="Q146" s="178"/>
      <c r="U146" s="179"/>
    </row>
    <row r="147" spans="13:21" ht="15.75" customHeight="1" x14ac:dyDescent="0.35">
      <c r="M147" s="178"/>
      <c r="N147" s="178"/>
      <c r="O147" s="178"/>
      <c r="P147" s="178"/>
      <c r="Q147" s="178"/>
      <c r="U147" s="179"/>
    </row>
    <row r="148" spans="13:21" ht="15.75" customHeight="1" x14ac:dyDescent="0.35">
      <c r="M148" s="178"/>
      <c r="N148" s="178"/>
      <c r="O148" s="178"/>
      <c r="P148" s="178"/>
      <c r="Q148" s="178"/>
      <c r="U148" s="179"/>
    </row>
    <row r="149" spans="13:21" ht="15.75" customHeight="1" x14ac:dyDescent="0.35">
      <c r="M149" s="178"/>
      <c r="N149" s="178"/>
      <c r="O149" s="178"/>
      <c r="P149" s="178"/>
      <c r="Q149" s="178"/>
      <c r="U149" s="179"/>
    </row>
    <row r="150" spans="13:21" ht="15.75" customHeight="1" x14ac:dyDescent="0.35">
      <c r="M150" s="178"/>
      <c r="N150" s="178"/>
      <c r="O150" s="178"/>
      <c r="P150" s="178"/>
      <c r="Q150" s="178"/>
      <c r="U150" s="179"/>
    </row>
    <row r="151" spans="13:21" ht="15.75" customHeight="1" x14ac:dyDescent="0.35">
      <c r="M151" s="178"/>
      <c r="N151" s="178"/>
      <c r="O151" s="178"/>
      <c r="P151" s="178"/>
      <c r="Q151" s="178"/>
      <c r="U151" s="179"/>
    </row>
    <row r="152" spans="13:21" ht="15.75" customHeight="1" x14ac:dyDescent="0.35">
      <c r="M152" s="178"/>
      <c r="N152" s="178"/>
      <c r="O152" s="178"/>
      <c r="P152" s="178"/>
      <c r="Q152" s="178"/>
      <c r="U152" s="179"/>
    </row>
    <row r="153" spans="13:21" ht="15.75" customHeight="1" x14ac:dyDescent="0.35">
      <c r="M153" s="178"/>
      <c r="N153" s="178"/>
      <c r="O153" s="178"/>
      <c r="P153" s="178"/>
      <c r="Q153" s="178"/>
      <c r="U153" s="179"/>
    </row>
    <row r="154" spans="13:21" ht="15.75" customHeight="1" x14ac:dyDescent="0.35">
      <c r="M154" s="178"/>
      <c r="N154" s="178"/>
      <c r="O154" s="178"/>
      <c r="P154" s="178"/>
      <c r="Q154" s="178"/>
      <c r="U154" s="179"/>
    </row>
    <row r="155" spans="13:21" ht="15.75" customHeight="1" x14ac:dyDescent="0.35">
      <c r="M155" s="178"/>
      <c r="N155" s="178"/>
      <c r="O155" s="178"/>
      <c r="P155" s="178"/>
      <c r="Q155" s="178"/>
      <c r="U155" s="179"/>
    </row>
    <row r="156" spans="13:21" ht="15.75" customHeight="1" x14ac:dyDescent="0.35">
      <c r="M156" s="178"/>
      <c r="N156" s="178"/>
      <c r="O156" s="178"/>
      <c r="P156" s="178"/>
      <c r="Q156" s="178"/>
      <c r="U156" s="179"/>
    </row>
    <row r="157" spans="13:21" ht="15.75" customHeight="1" x14ac:dyDescent="0.35">
      <c r="M157" s="178"/>
      <c r="N157" s="178"/>
      <c r="O157" s="178"/>
      <c r="P157" s="178"/>
      <c r="Q157" s="178"/>
      <c r="U157" s="179"/>
    </row>
    <row r="158" spans="13:21" ht="15.75" customHeight="1" x14ac:dyDescent="0.35">
      <c r="M158" s="178"/>
      <c r="N158" s="178"/>
      <c r="O158" s="178"/>
      <c r="P158" s="178"/>
      <c r="Q158" s="178"/>
      <c r="U158" s="179"/>
    </row>
    <row r="159" spans="13:21" ht="15.75" customHeight="1" x14ac:dyDescent="0.35">
      <c r="M159" s="178"/>
      <c r="N159" s="178"/>
      <c r="O159" s="178"/>
      <c r="P159" s="178"/>
      <c r="Q159" s="178"/>
      <c r="U159" s="179"/>
    </row>
    <row r="160" spans="13:21" ht="15.75" customHeight="1" x14ac:dyDescent="0.35">
      <c r="M160" s="178"/>
      <c r="N160" s="178"/>
      <c r="O160" s="178"/>
      <c r="P160" s="178"/>
      <c r="Q160" s="178"/>
      <c r="U160" s="179"/>
    </row>
    <row r="161" spans="13:21" ht="15.75" customHeight="1" x14ac:dyDescent="0.35">
      <c r="M161" s="178"/>
      <c r="N161" s="178"/>
      <c r="O161" s="178"/>
      <c r="P161" s="178"/>
      <c r="Q161" s="178"/>
      <c r="U161" s="179"/>
    </row>
    <row r="162" spans="13:21" ht="15.75" customHeight="1" x14ac:dyDescent="0.35">
      <c r="M162" s="178"/>
      <c r="N162" s="178"/>
      <c r="O162" s="178"/>
      <c r="P162" s="178"/>
      <c r="Q162" s="178"/>
      <c r="U162" s="179"/>
    </row>
    <row r="163" spans="13:21" ht="15.75" customHeight="1" x14ac:dyDescent="0.35">
      <c r="M163" s="178"/>
      <c r="N163" s="178"/>
      <c r="O163" s="178"/>
      <c r="P163" s="178"/>
      <c r="Q163" s="178"/>
      <c r="U163" s="179"/>
    </row>
    <row r="164" spans="13:21" ht="15.75" customHeight="1" x14ac:dyDescent="0.35">
      <c r="M164" s="178"/>
      <c r="N164" s="178"/>
      <c r="O164" s="178"/>
      <c r="P164" s="178"/>
      <c r="Q164" s="178"/>
      <c r="U164" s="179"/>
    </row>
    <row r="165" spans="13:21" ht="15.75" customHeight="1" x14ac:dyDescent="0.35">
      <c r="M165" s="178"/>
      <c r="N165" s="178"/>
      <c r="O165" s="178"/>
      <c r="P165" s="178"/>
      <c r="Q165" s="178"/>
      <c r="U165" s="179"/>
    </row>
    <row r="166" spans="13:21" ht="15.75" customHeight="1" x14ac:dyDescent="0.35">
      <c r="M166" s="178"/>
      <c r="N166" s="178"/>
      <c r="O166" s="178"/>
      <c r="P166" s="178"/>
      <c r="Q166" s="178"/>
      <c r="U166" s="179"/>
    </row>
    <row r="167" spans="13:21" ht="15.75" customHeight="1" x14ac:dyDescent="0.35">
      <c r="M167" s="178"/>
      <c r="N167" s="178"/>
      <c r="O167" s="178"/>
      <c r="P167" s="178"/>
      <c r="Q167" s="178"/>
      <c r="U167" s="179"/>
    </row>
    <row r="168" spans="13:21" ht="15.75" customHeight="1" x14ac:dyDescent="0.35">
      <c r="M168" s="178"/>
      <c r="N168" s="178"/>
      <c r="O168" s="178"/>
      <c r="P168" s="178"/>
      <c r="Q168" s="178"/>
      <c r="U168" s="179"/>
    </row>
    <row r="169" spans="13:21" ht="15.75" customHeight="1" x14ac:dyDescent="0.35">
      <c r="M169" s="178"/>
      <c r="N169" s="178"/>
      <c r="O169" s="178"/>
      <c r="P169" s="178"/>
      <c r="Q169" s="178"/>
      <c r="U169" s="179"/>
    </row>
    <row r="170" spans="13:21" ht="15.75" customHeight="1" x14ac:dyDescent="0.35">
      <c r="M170" s="178"/>
      <c r="N170" s="178"/>
      <c r="O170" s="178"/>
      <c r="P170" s="178"/>
      <c r="Q170" s="178"/>
      <c r="U170" s="179"/>
    </row>
    <row r="171" spans="13:21" ht="15.75" customHeight="1" x14ac:dyDescent="0.35">
      <c r="M171" s="178"/>
      <c r="N171" s="178"/>
      <c r="O171" s="178"/>
      <c r="P171" s="178"/>
      <c r="Q171" s="178"/>
      <c r="U171" s="179"/>
    </row>
    <row r="172" spans="13:21" ht="15.75" customHeight="1" x14ac:dyDescent="0.35">
      <c r="M172" s="178"/>
      <c r="N172" s="178"/>
      <c r="O172" s="178"/>
      <c r="P172" s="178"/>
      <c r="Q172" s="178"/>
      <c r="U172" s="179"/>
    </row>
    <row r="173" spans="13:21" ht="15.75" customHeight="1" x14ac:dyDescent="0.35">
      <c r="M173" s="178"/>
      <c r="N173" s="178"/>
      <c r="O173" s="178"/>
      <c r="P173" s="178"/>
      <c r="Q173" s="178"/>
      <c r="U173" s="179"/>
    </row>
    <row r="174" spans="13:21" ht="15.75" customHeight="1" x14ac:dyDescent="0.35">
      <c r="M174" s="178"/>
      <c r="N174" s="178"/>
      <c r="O174" s="178"/>
      <c r="P174" s="178"/>
      <c r="Q174" s="178"/>
      <c r="U174" s="179"/>
    </row>
    <row r="175" spans="13:21" ht="15.75" customHeight="1" x14ac:dyDescent="0.35">
      <c r="M175" s="178"/>
      <c r="N175" s="178"/>
      <c r="O175" s="178"/>
      <c r="P175" s="178"/>
      <c r="Q175" s="178"/>
      <c r="U175" s="179"/>
    </row>
    <row r="176" spans="13:21" ht="15.75" customHeight="1" x14ac:dyDescent="0.35">
      <c r="M176" s="178"/>
      <c r="N176" s="178"/>
      <c r="O176" s="178"/>
      <c r="P176" s="178"/>
      <c r="Q176" s="178"/>
      <c r="U176" s="179"/>
    </row>
    <row r="177" spans="13:21" ht="15.75" customHeight="1" x14ac:dyDescent="0.35">
      <c r="M177" s="178"/>
      <c r="N177" s="178"/>
      <c r="O177" s="178"/>
      <c r="P177" s="178"/>
      <c r="Q177" s="178"/>
      <c r="U177" s="179"/>
    </row>
    <row r="178" spans="13:21" ht="15.75" customHeight="1" x14ac:dyDescent="0.35">
      <c r="M178" s="178"/>
      <c r="N178" s="178"/>
      <c r="O178" s="178"/>
      <c r="P178" s="178"/>
      <c r="Q178" s="178"/>
      <c r="U178" s="179"/>
    </row>
    <row r="179" spans="13:21" ht="15.75" customHeight="1" x14ac:dyDescent="0.35">
      <c r="M179" s="178"/>
      <c r="N179" s="178"/>
      <c r="O179" s="178"/>
      <c r="P179" s="178"/>
      <c r="Q179" s="178"/>
      <c r="U179" s="179"/>
    </row>
    <row r="180" spans="13:21" ht="15.75" customHeight="1" x14ac:dyDescent="0.35">
      <c r="M180" s="178"/>
      <c r="N180" s="178"/>
      <c r="O180" s="178"/>
      <c r="P180" s="178"/>
      <c r="Q180" s="178"/>
      <c r="U180" s="179"/>
    </row>
    <row r="181" spans="13:21" ht="15.75" customHeight="1" x14ac:dyDescent="0.35">
      <c r="M181" s="178"/>
      <c r="N181" s="178"/>
      <c r="O181" s="178"/>
      <c r="P181" s="178"/>
      <c r="Q181" s="178"/>
      <c r="U181" s="179"/>
    </row>
    <row r="182" spans="13:21" ht="15.75" customHeight="1" x14ac:dyDescent="0.35">
      <c r="M182" s="178"/>
      <c r="N182" s="178"/>
      <c r="O182" s="178"/>
      <c r="P182" s="178"/>
      <c r="Q182" s="178"/>
      <c r="U182" s="179"/>
    </row>
    <row r="183" spans="13:21" ht="15.75" customHeight="1" x14ac:dyDescent="0.35">
      <c r="M183" s="178"/>
      <c r="N183" s="178"/>
      <c r="O183" s="178"/>
      <c r="P183" s="178"/>
      <c r="Q183" s="178"/>
      <c r="U183" s="179"/>
    </row>
    <row r="184" spans="13:21" ht="15.75" customHeight="1" x14ac:dyDescent="0.35">
      <c r="M184" s="178"/>
      <c r="N184" s="178"/>
      <c r="O184" s="178"/>
      <c r="P184" s="178"/>
      <c r="Q184" s="178"/>
      <c r="U184" s="179"/>
    </row>
    <row r="185" spans="13:21" ht="15.75" customHeight="1" x14ac:dyDescent="0.35">
      <c r="M185" s="178"/>
      <c r="N185" s="178"/>
      <c r="O185" s="178"/>
      <c r="P185" s="178"/>
      <c r="Q185" s="178"/>
      <c r="U185" s="179"/>
    </row>
    <row r="186" spans="13:21" ht="15.75" customHeight="1" x14ac:dyDescent="0.35">
      <c r="M186" s="178"/>
      <c r="N186" s="178"/>
      <c r="O186" s="178"/>
      <c r="P186" s="178"/>
      <c r="Q186" s="178"/>
      <c r="U186" s="179"/>
    </row>
    <row r="187" spans="13:21" ht="15.75" customHeight="1" x14ac:dyDescent="0.35">
      <c r="M187" s="178"/>
      <c r="N187" s="178"/>
      <c r="O187" s="178"/>
      <c r="P187" s="178"/>
      <c r="Q187" s="178"/>
      <c r="U187" s="179"/>
    </row>
    <row r="188" spans="13:21" ht="15.75" customHeight="1" x14ac:dyDescent="0.35">
      <c r="M188" s="178"/>
      <c r="N188" s="178"/>
      <c r="O188" s="178"/>
      <c r="P188" s="178"/>
      <c r="Q188" s="178"/>
      <c r="U188" s="179"/>
    </row>
    <row r="189" spans="13:21" ht="15.75" customHeight="1" x14ac:dyDescent="0.35">
      <c r="M189" s="178"/>
      <c r="N189" s="178"/>
      <c r="O189" s="178"/>
      <c r="P189" s="178"/>
      <c r="Q189" s="178"/>
      <c r="U189" s="179"/>
    </row>
    <row r="190" spans="13:21" ht="15.75" customHeight="1" x14ac:dyDescent="0.35">
      <c r="M190" s="178"/>
      <c r="N190" s="178"/>
      <c r="O190" s="178"/>
      <c r="P190" s="178"/>
      <c r="Q190" s="178"/>
      <c r="U190" s="179"/>
    </row>
    <row r="191" spans="13:21" ht="15.75" customHeight="1" x14ac:dyDescent="0.35">
      <c r="M191" s="178"/>
      <c r="N191" s="178"/>
      <c r="O191" s="178"/>
      <c r="P191" s="178"/>
      <c r="Q191" s="178"/>
      <c r="U191" s="179"/>
    </row>
    <row r="192" spans="13:21" ht="15.75" customHeight="1" x14ac:dyDescent="0.35">
      <c r="M192" s="178"/>
      <c r="N192" s="178"/>
      <c r="O192" s="178"/>
      <c r="P192" s="178"/>
      <c r="Q192" s="178"/>
      <c r="U192" s="179"/>
    </row>
    <row r="193" spans="13:21" ht="15.75" customHeight="1" x14ac:dyDescent="0.35">
      <c r="M193" s="178"/>
      <c r="N193" s="178"/>
      <c r="O193" s="178"/>
      <c r="P193" s="178"/>
      <c r="Q193" s="178"/>
      <c r="U193" s="179"/>
    </row>
    <row r="194" spans="13:21" ht="15.75" customHeight="1" x14ac:dyDescent="0.35">
      <c r="M194" s="178"/>
      <c r="N194" s="178"/>
      <c r="O194" s="178"/>
      <c r="P194" s="178"/>
      <c r="Q194" s="178"/>
      <c r="U194" s="179"/>
    </row>
    <row r="195" spans="13:21" ht="15.75" customHeight="1" x14ac:dyDescent="0.35">
      <c r="M195" s="178"/>
      <c r="N195" s="178"/>
      <c r="O195" s="178"/>
      <c r="P195" s="178"/>
      <c r="Q195" s="178"/>
      <c r="U195" s="179"/>
    </row>
    <row r="196" spans="13:21" ht="15.75" customHeight="1" x14ac:dyDescent="0.35">
      <c r="M196" s="178"/>
      <c r="N196" s="178"/>
      <c r="O196" s="178"/>
      <c r="P196" s="178"/>
      <c r="Q196" s="178"/>
      <c r="U196" s="179"/>
    </row>
    <row r="197" spans="13:21" ht="15.75" customHeight="1" x14ac:dyDescent="0.35">
      <c r="M197" s="178"/>
      <c r="N197" s="178"/>
      <c r="O197" s="178"/>
      <c r="P197" s="178"/>
      <c r="Q197" s="178"/>
      <c r="U197" s="179"/>
    </row>
    <row r="198" spans="13:21" ht="15.75" customHeight="1" x14ac:dyDescent="0.35">
      <c r="M198" s="178"/>
      <c r="N198" s="178"/>
      <c r="O198" s="178"/>
      <c r="P198" s="178"/>
      <c r="Q198" s="178"/>
      <c r="U198" s="179"/>
    </row>
    <row r="199" spans="13:21" ht="15.75" customHeight="1" x14ac:dyDescent="0.35">
      <c r="M199" s="178"/>
      <c r="N199" s="178"/>
      <c r="O199" s="178"/>
      <c r="P199" s="178"/>
      <c r="Q199" s="178"/>
      <c r="U199" s="179"/>
    </row>
    <row r="200" spans="13:21" ht="15.75" customHeight="1" x14ac:dyDescent="0.35">
      <c r="M200" s="178"/>
      <c r="N200" s="178"/>
      <c r="O200" s="178"/>
      <c r="P200" s="178"/>
      <c r="Q200" s="178"/>
      <c r="U200" s="179"/>
    </row>
    <row r="201" spans="13:21" ht="15.75" customHeight="1" x14ac:dyDescent="0.35">
      <c r="M201" s="178"/>
      <c r="N201" s="178"/>
      <c r="O201" s="178"/>
      <c r="P201" s="178"/>
      <c r="Q201" s="178"/>
      <c r="U201" s="179"/>
    </row>
    <row r="202" spans="13:21" ht="15.75" customHeight="1" x14ac:dyDescent="0.35">
      <c r="M202" s="178"/>
      <c r="N202" s="178"/>
      <c r="O202" s="178"/>
      <c r="P202" s="178"/>
      <c r="Q202" s="178"/>
      <c r="U202" s="179"/>
    </row>
    <row r="203" spans="13:21" ht="15.75" customHeight="1" x14ac:dyDescent="0.35">
      <c r="M203" s="178"/>
      <c r="N203" s="178"/>
      <c r="O203" s="178"/>
      <c r="P203" s="178"/>
      <c r="Q203" s="178"/>
      <c r="U203" s="179"/>
    </row>
    <row r="204" spans="13:21" ht="15.75" customHeight="1" x14ac:dyDescent="0.35">
      <c r="M204" s="178"/>
      <c r="N204" s="178"/>
      <c r="O204" s="178"/>
      <c r="P204" s="178"/>
      <c r="Q204" s="178"/>
      <c r="U204" s="179"/>
    </row>
    <row r="205" spans="13:21" ht="15.75" customHeight="1" x14ac:dyDescent="0.35">
      <c r="M205" s="178"/>
      <c r="N205" s="178"/>
      <c r="O205" s="178"/>
      <c r="P205" s="178"/>
      <c r="Q205" s="178"/>
      <c r="U205" s="179"/>
    </row>
    <row r="206" spans="13:21" ht="15.75" customHeight="1" x14ac:dyDescent="0.35">
      <c r="M206" s="178"/>
      <c r="N206" s="178"/>
      <c r="O206" s="178"/>
      <c r="P206" s="178"/>
      <c r="Q206" s="178"/>
      <c r="U206" s="179"/>
    </row>
    <row r="207" spans="13:21" ht="15.75" customHeight="1" x14ac:dyDescent="0.35">
      <c r="M207" s="178"/>
      <c r="N207" s="178"/>
      <c r="O207" s="178"/>
      <c r="P207" s="178"/>
      <c r="Q207" s="178"/>
      <c r="U207" s="179"/>
    </row>
    <row r="208" spans="13:21" ht="15.75" customHeight="1" x14ac:dyDescent="0.35">
      <c r="M208" s="178"/>
      <c r="N208" s="178"/>
      <c r="O208" s="178"/>
      <c r="P208" s="178"/>
      <c r="Q208" s="178"/>
      <c r="U208" s="179"/>
    </row>
    <row r="209" spans="13:21" ht="15.75" customHeight="1" x14ac:dyDescent="0.35">
      <c r="M209" s="178"/>
      <c r="N209" s="178"/>
      <c r="O209" s="178"/>
      <c r="P209" s="178"/>
      <c r="Q209" s="178"/>
      <c r="U209" s="179"/>
    </row>
    <row r="210" spans="13:21" ht="15.75" customHeight="1" x14ac:dyDescent="0.35">
      <c r="M210" s="178"/>
      <c r="N210" s="178"/>
      <c r="O210" s="178"/>
      <c r="P210" s="178"/>
      <c r="Q210" s="178"/>
      <c r="U210" s="179"/>
    </row>
    <row r="211" spans="13:21" ht="15.75" customHeight="1" x14ac:dyDescent="0.35">
      <c r="M211" s="178"/>
      <c r="N211" s="178"/>
      <c r="O211" s="178"/>
      <c r="P211" s="178"/>
      <c r="Q211" s="178"/>
      <c r="U211" s="179"/>
    </row>
    <row r="212" spans="13:21" ht="15.75" customHeight="1" x14ac:dyDescent="0.35">
      <c r="M212" s="178"/>
      <c r="N212" s="178"/>
      <c r="O212" s="178"/>
      <c r="P212" s="178"/>
      <c r="Q212" s="178"/>
      <c r="U212" s="179"/>
    </row>
    <row r="213" spans="13:21" ht="15.75" customHeight="1" x14ac:dyDescent="0.35">
      <c r="M213" s="178"/>
      <c r="N213" s="178"/>
      <c r="O213" s="178"/>
      <c r="P213" s="178"/>
      <c r="Q213" s="178"/>
      <c r="U213" s="179"/>
    </row>
    <row r="214" spans="13:21" ht="15.75" customHeight="1" x14ac:dyDescent="0.35">
      <c r="M214" s="178"/>
      <c r="N214" s="178"/>
      <c r="O214" s="178"/>
      <c r="P214" s="178"/>
      <c r="Q214" s="178"/>
      <c r="U214" s="179"/>
    </row>
    <row r="215" spans="13:21" ht="15.75" customHeight="1" x14ac:dyDescent="0.35">
      <c r="M215" s="178"/>
      <c r="N215" s="178"/>
      <c r="O215" s="178"/>
      <c r="P215" s="178"/>
      <c r="Q215" s="178"/>
      <c r="U215" s="179"/>
    </row>
    <row r="216" spans="13:21" ht="15.75" customHeight="1" x14ac:dyDescent="0.35">
      <c r="M216" s="178"/>
      <c r="N216" s="178"/>
      <c r="O216" s="178"/>
      <c r="P216" s="178"/>
      <c r="Q216" s="178"/>
      <c r="U216" s="179"/>
    </row>
    <row r="217" spans="13:21" ht="15.75" customHeight="1" x14ac:dyDescent="0.35">
      <c r="M217" s="178"/>
      <c r="N217" s="178"/>
      <c r="O217" s="178"/>
      <c r="P217" s="178"/>
      <c r="Q217" s="178"/>
      <c r="U217" s="179"/>
    </row>
    <row r="218" spans="13:21" ht="15.75" customHeight="1" x14ac:dyDescent="0.35">
      <c r="M218" s="178"/>
      <c r="N218" s="178"/>
      <c r="O218" s="178"/>
      <c r="P218" s="178"/>
      <c r="Q218" s="178"/>
      <c r="U218" s="179"/>
    </row>
    <row r="219" spans="13:21" ht="15.75" customHeight="1" x14ac:dyDescent="0.35">
      <c r="M219" s="178"/>
      <c r="N219" s="178"/>
      <c r="O219" s="178"/>
      <c r="P219" s="178"/>
      <c r="Q219" s="178"/>
      <c r="U219" s="179"/>
    </row>
    <row r="220" spans="13:21" ht="15.75" customHeight="1" x14ac:dyDescent="0.35">
      <c r="M220" s="178"/>
      <c r="N220" s="178"/>
      <c r="O220" s="178"/>
      <c r="P220" s="178"/>
      <c r="Q220" s="178"/>
      <c r="U220" s="179"/>
    </row>
    <row r="221" spans="13:21" ht="15.75" customHeight="1" x14ac:dyDescent="0.35">
      <c r="M221" s="178"/>
      <c r="N221" s="178"/>
      <c r="O221" s="178"/>
      <c r="P221" s="178"/>
      <c r="Q221" s="178"/>
      <c r="U221" s="179"/>
    </row>
    <row r="222" spans="13:21" ht="15.75" customHeight="1" x14ac:dyDescent="0.35">
      <c r="M222" s="178"/>
      <c r="N222" s="178"/>
      <c r="O222" s="178"/>
      <c r="P222" s="178"/>
      <c r="Q222" s="178"/>
      <c r="U222" s="179"/>
    </row>
    <row r="223" spans="13:21" ht="15.75" customHeight="1" x14ac:dyDescent="0.35">
      <c r="M223" s="178"/>
      <c r="N223" s="178"/>
      <c r="O223" s="178"/>
      <c r="P223" s="178"/>
      <c r="Q223" s="178"/>
      <c r="U223" s="179"/>
    </row>
    <row r="224" spans="13:21" ht="15.75" customHeight="1" x14ac:dyDescent="0.35">
      <c r="M224" s="178"/>
      <c r="N224" s="178"/>
      <c r="O224" s="178"/>
      <c r="P224" s="178"/>
      <c r="Q224" s="178"/>
      <c r="U224" s="179"/>
    </row>
    <row r="225" spans="13:21" ht="15.75" customHeight="1" x14ac:dyDescent="0.35">
      <c r="M225" s="178"/>
      <c r="N225" s="178"/>
      <c r="O225" s="178"/>
      <c r="P225" s="178"/>
      <c r="Q225" s="178"/>
      <c r="U225" s="179"/>
    </row>
    <row r="226" spans="13:21" ht="15.75" customHeight="1" x14ac:dyDescent="0.35">
      <c r="M226" s="178"/>
      <c r="N226" s="178"/>
      <c r="O226" s="178"/>
      <c r="P226" s="178"/>
      <c r="Q226" s="178"/>
      <c r="U226" s="179"/>
    </row>
    <row r="227" spans="13:21" ht="15.75" customHeight="1" x14ac:dyDescent="0.35">
      <c r="M227" s="178"/>
      <c r="N227" s="178"/>
      <c r="O227" s="178"/>
      <c r="P227" s="178"/>
      <c r="Q227" s="178"/>
      <c r="U227" s="179"/>
    </row>
    <row r="228" spans="13:21" ht="15.75" customHeight="1" x14ac:dyDescent="0.35">
      <c r="M228" s="178"/>
      <c r="N228" s="178"/>
      <c r="O228" s="178"/>
      <c r="P228" s="178"/>
      <c r="Q228" s="178"/>
      <c r="U228" s="179"/>
    </row>
    <row r="229" spans="13:21" ht="15.75" customHeight="1" x14ac:dyDescent="0.35">
      <c r="M229" s="178"/>
      <c r="N229" s="178"/>
      <c r="O229" s="178"/>
      <c r="P229" s="178"/>
      <c r="Q229" s="178"/>
      <c r="U229" s="179"/>
    </row>
    <row r="230" spans="13:21" ht="15.75" customHeight="1" x14ac:dyDescent="0.35">
      <c r="M230" s="178"/>
      <c r="N230" s="178"/>
      <c r="O230" s="178"/>
      <c r="P230" s="178"/>
      <c r="Q230" s="178"/>
      <c r="U230" s="179"/>
    </row>
    <row r="231" spans="13:21" ht="15.75" customHeight="1" x14ac:dyDescent="0.35">
      <c r="M231" s="178"/>
      <c r="N231" s="178"/>
      <c r="O231" s="178"/>
      <c r="P231" s="178"/>
      <c r="Q231" s="178"/>
      <c r="U231" s="179"/>
    </row>
    <row r="232" spans="13:21" ht="15.75" customHeight="1" x14ac:dyDescent="0.35">
      <c r="M232" s="178"/>
      <c r="N232" s="178"/>
      <c r="O232" s="178"/>
      <c r="P232" s="178"/>
      <c r="Q232" s="178"/>
      <c r="U232" s="179"/>
    </row>
    <row r="233" spans="13:21" ht="15.75" customHeight="1" x14ac:dyDescent="0.35">
      <c r="M233" s="178"/>
      <c r="N233" s="178"/>
      <c r="O233" s="178"/>
      <c r="P233" s="178"/>
      <c r="Q233" s="178"/>
      <c r="U233" s="179"/>
    </row>
    <row r="234" spans="13:21" ht="15.75" customHeight="1" x14ac:dyDescent="0.35">
      <c r="M234" s="178"/>
      <c r="N234" s="178"/>
      <c r="O234" s="178"/>
      <c r="P234" s="178"/>
      <c r="Q234" s="178"/>
      <c r="U234" s="179"/>
    </row>
    <row r="235" spans="13:21" ht="15.75" customHeight="1" x14ac:dyDescent="0.35"/>
    <row r="236" spans="13:21" ht="15.75" customHeight="1" x14ac:dyDescent="0.35"/>
    <row r="237" spans="13:21" ht="15.75" customHeight="1" x14ac:dyDescent="0.35"/>
    <row r="238" spans="13:21" ht="15.75" customHeight="1" x14ac:dyDescent="0.35"/>
    <row r="239" spans="13:21" ht="15.75" customHeight="1" x14ac:dyDescent="0.35"/>
    <row r="240" spans="13:21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mergeCells count="20">
    <mergeCell ref="A15:D15"/>
    <mergeCell ref="A4:B4"/>
    <mergeCell ref="B12:B13"/>
    <mergeCell ref="A5:B7"/>
    <mergeCell ref="A8:D8"/>
    <mergeCell ref="C5:D7"/>
    <mergeCell ref="B10:C10"/>
    <mergeCell ref="C12:C13"/>
    <mergeCell ref="B19:B20"/>
    <mergeCell ref="C19:C20"/>
    <mergeCell ref="D32:E32"/>
    <mergeCell ref="G32:H32"/>
    <mergeCell ref="B17:C17"/>
    <mergeCell ref="N4:P4"/>
    <mergeCell ref="S3:V4"/>
    <mergeCell ref="M3:Q3"/>
    <mergeCell ref="G3:K3"/>
    <mergeCell ref="A3:D3"/>
    <mergeCell ref="H4:J4"/>
    <mergeCell ref="C4:D4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List6">
    <tabColor rgb="FFFF0000"/>
    <outlinePr summaryBelow="0" summaryRight="0"/>
  </sheetPr>
  <dimension ref="A1:W1000"/>
  <sheetViews>
    <sheetView workbookViewId="0"/>
  </sheetViews>
  <sheetFormatPr defaultColWidth="14.453125" defaultRowHeight="15" customHeight="1" x14ac:dyDescent="0.35"/>
  <cols>
    <col min="1" max="1" width="10.54296875" customWidth="1"/>
    <col min="2" max="2" width="6.1796875" customWidth="1"/>
    <col min="3" max="3" width="5.453125" customWidth="1"/>
    <col min="4" max="7" width="7" customWidth="1"/>
    <col min="8" max="8" width="5.453125" customWidth="1"/>
    <col min="9" max="9" width="8.7265625" customWidth="1"/>
    <col min="10" max="10" width="7" customWidth="1"/>
    <col min="11" max="11" width="7.26953125" customWidth="1"/>
    <col min="12" max="15" width="7" customWidth="1"/>
    <col min="16" max="16" width="5.453125" customWidth="1"/>
    <col min="17" max="18" width="7" customWidth="1"/>
    <col min="19" max="19" width="5.453125" customWidth="1"/>
    <col min="20" max="20" width="7" customWidth="1"/>
    <col min="21" max="21" width="7.453125" customWidth="1"/>
    <col min="22" max="22" width="8.453125" hidden="1" customWidth="1"/>
    <col min="23" max="23" width="9.7265625" customWidth="1"/>
  </cols>
  <sheetData>
    <row r="1" spans="1:23" ht="46" x14ac:dyDescent="1">
      <c r="A1" s="490" t="s">
        <v>76</v>
      </c>
      <c r="B1" s="491"/>
      <c r="C1" s="168"/>
      <c r="D1" s="168"/>
      <c r="E1" s="168"/>
      <c r="F1" s="168"/>
      <c r="G1" s="168"/>
      <c r="H1" s="496" t="s">
        <v>77</v>
      </c>
      <c r="I1" s="497"/>
      <c r="J1" s="497"/>
      <c r="K1" s="498"/>
      <c r="L1" s="168"/>
      <c r="M1" s="168"/>
      <c r="N1" s="168"/>
      <c r="O1" s="168"/>
      <c r="P1" s="168"/>
      <c r="Q1" s="168"/>
      <c r="R1" s="168"/>
      <c r="S1" s="168"/>
      <c r="T1" s="168"/>
      <c r="U1" s="169"/>
      <c r="V1" s="169"/>
      <c r="W1" s="169"/>
    </row>
    <row r="2" spans="1:23" ht="46" x14ac:dyDescent="1">
      <c r="A2" s="170" t="s">
        <v>15</v>
      </c>
      <c r="B2" s="170" t="s">
        <v>79</v>
      </c>
      <c r="C2" s="169"/>
      <c r="D2" s="169"/>
      <c r="E2" s="169"/>
      <c r="F2" s="169"/>
      <c r="G2" s="171"/>
      <c r="H2" s="499" t="s">
        <v>6</v>
      </c>
      <c r="I2" s="464"/>
      <c r="J2" s="464"/>
      <c r="K2" s="473"/>
      <c r="L2" s="172"/>
      <c r="M2" s="169"/>
      <c r="N2" s="169"/>
      <c r="O2" s="169"/>
      <c r="P2" s="168"/>
      <c r="Q2" s="168"/>
      <c r="R2" s="168"/>
      <c r="S2" s="169"/>
      <c r="T2" s="169"/>
      <c r="U2" s="169"/>
      <c r="V2" s="169"/>
      <c r="W2" s="169"/>
    </row>
    <row r="3" spans="1:23" ht="26.25" customHeight="1" x14ac:dyDescent="1">
      <c r="A3" s="170" t="s">
        <v>69</v>
      </c>
      <c r="B3" s="173">
        <v>3</v>
      </c>
      <c r="C3" s="169"/>
      <c r="D3" s="169"/>
      <c r="E3" s="169"/>
      <c r="F3" s="169"/>
      <c r="G3" s="171"/>
      <c r="H3" s="500" t="s">
        <v>40</v>
      </c>
      <c r="I3" s="501"/>
      <c r="J3" s="502" t="s">
        <v>41</v>
      </c>
      <c r="K3" s="503"/>
      <c r="L3" s="172"/>
      <c r="M3" s="169"/>
      <c r="N3" s="169"/>
      <c r="O3" s="169"/>
      <c r="P3" s="168"/>
      <c r="Q3" s="168"/>
      <c r="R3" s="168"/>
      <c r="S3" s="169"/>
      <c r="T3" s="169"/>
      <c r="U3" s="169"/>
      <c r="V3" s="169"/>
      <c r="W3" s="169"/>
    </row>
    <row r="4" spans="1:23" ht="21" customHeight="1" x14ac:dyDescent="1">
      <c r="A4" s="170" t="s">
        <v>62</v>
      </c>
      <c r="B4" s="173">
        <v>13</v>
      </c>
      <c r="C4" s="169"/>
      <c r="D4" s="169"/>
      <c r="E4" s="169"/>
      <c r="F4" s="169"/>
      <c r="G4" s="171"/>
      <c r="H4" s="492">
        <f ca="1">(COUNTIF(T14:T50,"USA")*1)+(COUNTIF(T14:T50,"AS")*0.5)</f>
        <v>0</v>
      </c>
      <c r="I4" s="493"/>
      <c r="J4" s="494">
        <f ca="1">COUNTIF(T14:T50,"Europe")+(COUNTIF(T14:T50,"AS")*0.5)</f>
        <v>0</v>
      </c>
      <c r="K4" s="495"/>
      <c r="L4" s="172"/>
      <c r="M4" s="169"/>
      <c r="N4" s="169"/>
      <c r="O4" s="169"/>
      <c r="P4" s="168"/>
      <c r="Q4" s="168"/>
      <c r="R4" s="168"/>
      <c r="S4" s="169"/>
      <c r="T4" s="169"/>
      <c r="U4" s="169"/>
      <c r="V4" s="169"/>
      <c r="W4" s="169"/>
    </row>
    <row r="5" spans="1:23" ht="14.5" x14ac:dyDescent="0.35">
      <c r="A5" s="169"/>
      <c r="B5" s="169"/>
      <c r="C5" s="169"/>
      <c r="D5" s="169"/>
      <c r="E5" s="169"/>
      <c r="F5" s="169"/>
      <c r="G5" s="169"/>
      <c r="H5" s="169"/>
      <c r="I5" s="169"/>
      <c r="J5" s="169"/>
      <c r="K5" s="169"/>
      <c r="L5" s="169"/>
      <c r="M5" s="169"/>
      <c r="N5" s="169"/>
      <c r="O5" s="169"/>
      <c r="P5" s="169"/>
      <c r="Q5" s="169"/>
      <c r="R5" s="169"/>
      <c r="S5" s="169"/>
      <c r="T5" s="169"/>
      <c r="U5" s="169"/>
      <c r="V5" s="169"/>
      <c r="W5" s="169"/>
    </row>
    <row r="6" spans="1:23" ht="14.5" x14ac:dyDescent="0.35">
      <c r="A6" s="183"/>
      <c r="B6" s="183"/>
      <c r="C6" s="183"/>
      <c r="D6" s="183"/>
      <c r="E6" s="183"/>
      <c r="F6" s="183"/>
      <c r="G6" s="183"/>
      <c r="H6" s="183"/>
      <c r="I6" s="183"/>
      <c r="J6" s="183"/>
      <c r="K6" s="183"/>
      <c r="L6" s="183"/>
      <c r="M6" s="183"/>
      <c r="N6" s="183"/>
      <c r="O6" s="183"/>
      <c r="P6" s="183"/>
      <c r="Q6" s="183"/>
      <c r="R6" s="183"/>
      <c r="S6" s="183"/>
      <c r="T6" s="183"/>
      <c r="U6" s="183"/>
      <c r="V6" s="183"/>
      <c r="W6" s="169"/>
    </row>
    <row r="7" spans="1:23" ht="14.5" x14ac:dyDescent="0.35">
      <c r="A7" s="186" t="s">
        <v>79</v>
      </c>
      <c r="B7" s="187">
        <v>1</v>
      </c>
      <c r="C7" s="187">
        <f t="shared" ref="C7:S7" si="0">B7+1</f>
        <v>2</v>
      </c>
      <c r="D7" s="188">
        <f t="shared" si="0"/>
        <v>3</v>
      </c>
      <c r="E7" s="187">
        <f t="shared" si="0"/>
        <v>4</v>
      </c>
      <c r="F7" s="187">
        <f t="shared" si="0"/>
        <v>5</v>
      </c>
      <c r="G7" s="187">
        <f t="shared" si="0"/>
        <v>6</v>
      </c>
      <c r="H7" s="187">
        <f t="shared" si="0"/>
        <v>7</v>
      </c>
      <c r="I7" s="187">
        <f t="shared" si="0"/>
        <v>8</v>
      </c>
      <c r="J7" s="187">
        <f t="shared" si="0"/>
        <v>9</v>
      </c>
      <c r="K7" s="187">
        <f t="shared" si="0"/>
        <v>10</v>
      </c>
      <c r="L7" s="187">
        <f t="shared" si="0"/>
        <v>11</v>
      </c>
      <c r="M7" s="187">
        <f t="shared" si="0"/>
        <v>12</v>
      </c>
      <c r="N7" s="188">
        <f t="shared" si="0"/>
        <v>13</v>
      </c>
      <c r="O7" s="187">
        <f t="shared" si="0"/>
        <v>14</v>
      </c>
      <c r="P7" s="187">
        <f t="shared" si="0"/>
        <v>15</v>
      </c>
      <c r="Q7" s="187">
        <f t="shared" si="0"/>
        <v>16</v>
      </c>
      <c r="R7" s="187">
        <f t="shared" si="0"/>
        <v>17</v>
      </c>
      <c r="S7" s="187">
        <f t="shared" si="0"/>
        <v>18</v>
      </c>
      <c r="T7" s="187" t="s">
        <v>6</v>
      </c>
      <c r="U7" s="192" t="s">
        <v>87</v>
      </c>
      <c r="V7" s="193"/>
      <c r="W7" s="169"/>
    </row>
    <row r="8" spans="1:23" ht="14.5" x14ac:dyDescent="0.35">
      <c r="A8" s="195" t="s">
        <v>40</v>
      </c>
      <c r="B8" s="197" t="e">
        <f t="shared" ref="B8:S8" si="1">SMALL(B9:B10,1)</f>
        <v>#REF!</v>
      </c>
      <c r="C8" s="197" t="e">
        <f t="shared" si="1"/>
        <v>#REF!</v>
      </c>
      <c r="D8" s="197" t="e">
        <f t="shared" si="1"/>
        <v>#REF!</v>
      </c>
      <c r="E8" s="197" t="e">
        <f t="shared" si="1"/>
        <v>#REF!</v>
      </c>
      <c r="F8" s="197" t="e">
        <f t="shared" si="1"/>
        <v>#REF!</v>
      </c>
      <c r="G8" s="197" t="e">
        <f t="shared" si="1"/>
        <v>#REF!</v>
      </c>
      <c r="H8" s="197" t="e">
        <f t="shared" si="1"/>
        <v>#REF!</v>
      </c>
      <c r="I8" s="197" t="e">
        <f t="shared" si="1"/>
        <v>#REF!</v>
      </c>
      <c r="J8" s="197" t="e">
        <f t="shared" si="1"/>
        <v>#REF!</v>
      </c>
      <c r="K8" s="197" t="e">
        <f t="shared" si="1"/>
        <v>#REF!</v>
      </c>
      <c r="L8" s="197" t="e">
        <f t="shared" si="1"/>
        <v>#REF!</v>
      </c>
      <c r="M8" s="197" t="e">
        <f t="shared" si="1"/>
        <v>#REF!</v>
      </c>
      <c r="N8" s="197" t="e">
        <f t="shared" si="1"/>
        <v>#REF!</v>
      </c>
      <c r="O8" s="197" t="e">
        <f t="shared" si="1"/>
        <v>#REF!</v>
      </c>
      <c r="P8" s="197" t="e">
        <f t="shared" si="1"/>
        <v>#REF!</v>
      </c>
      <c r="Q8" s="197" t="e">
        <f t="shared" si="1"/>
        <v>#REF!</v>
      </c>
      <c r="R8" s="197" t="e">
        <f t="shared" si="1"/>
        <v>#REF!</v>
      </c>
      <c r="S8" s="197" t="e">
        <f t="shared" si="1"/>
        <v>#REF!</v>
      </c>
      <c r="T8" s="198">
        <f ca="1">COUNTIF(B14:S14,"USA")</f>
        <v>0</v>
      </c>
      <c r="U8" s="199">
        <f ca="1">T8-T11</f>
        <v>0</v>
      </c>
      <c r="V8" s="193"/>
      <c r="W8" s="169"/>
    </row>
    <row r="9" spans="1:23" ht="14.5" x14ac:dyDescent="0.35">
      <c r="A9" s="200" t="s">
        <v>55</v>
      </c>
      <c r="B9" s="154" t="e">
        <f t="shared" ref="B9:B10" si="2">VLOOKUP(A9,#REF!,5,FALSE)</f>
        <v>#REF!</v>
      </c>
      <c r="C9" s="154" t="e">
        <f t="shared" ref="C9:C10" si="3">VLOOKUP(A9,#REF!,6,FALSE)</f>
        <v>#REF!</v>
      </c>
      <c r="D9" s="154" t="e">
        <f t="shared" ref="D9:D10" si="4">VLOOKUP(A9,#REF!,7,FALSE)</f>
        <v>#REF!</v>
      </c>
      <c r="E9" s="154" t="e">
        <f t="shared" ref="E9:E10" si="5">VLOOKUP(A9,#REF!,8,FALSE)</f>
        <v>#REF!</v>
      </c>
      <c r="F9" s="201" t="e">
        <f t="shared" ref="F9:F10" si="6">VLOOKUP(A9,#REF!,9,FALSE)</f>
        <v>#REF!</v>
      </c>
      <c r="G9" s="154" t="e">
        <f t="shared" ref="G9:G10" si="7">VLOOKUP(A9,#REF!,10,FALSE)</f>
        <v>#REF!</v>
      </c>
      <c r="H9" s="154" t="e">
        <f t="shared" ref="H9:H10" si="8">VLOOKUP(A9,#REF!,11,FALSE)</f>
        <v>#REF!</v>
      </c>
      <c r="I9" s="154" t="e">
        <f t="shared" ref="I9:I10" si="9">VLOOKUP(A9,#REF!,12,FALSE)</f>
        <v>#REF!</v>
      </c>
      <c r="J9" s="154" t="e">
        <f t="shared" ref="J9:J10" si="10">VLOOKUP(A9,#REF!,13,FALSE)</f>
        <v>#REF!</v>
      </c>
      <c r="K9" s="154" t="e">
        <f t="shared" ref="K9:K10" si="11">VLOOKUP(A9,#REF!,15,FALSE)</f>
        <v>#REF!</v>
      </c>
      <c r="L9" s="154" t="e">
        <f t="shared" ref="L9:L10" si="12">VLOOKUP(A9,#REF!,16,FALSE)</f>
        <v>#REF!</v>
      </c>
      <c r="M9" s="202" t="e">
        <f t="shared" ref="M9:M10" si="13">VLOOKUP(A9,#REF!,17,FALSE)</f>
        <v>#REF!</v>
      </c>
      <c r="N9" s="154" t="e">
        <f t="shared" ref="N9:N10" si="14">VLOOKUP(A9,#REF!,18,FALSE)</f>
        <v>#REF!</v>
      </c>
      <c r="O9" s="154" t="e">
        <f t="shared" ref="O9:O10" si="15">VLOOKUP(A9,#REF!,19,FALSE)</f>
        <v>#REF!</v>
      </c>
      <c r="P9" s="154" t="e">
        <f t="shared" ref="P9:P10" si="16">VLOOKUP(A9,#REF!,20,FALSE)</f>
        <v>#REF!</v>
      </c>
      <c r="Q9" s="154" t="e">
        <f t="shared" ref="Q9:Q10" si="17">VLOOKUP(A9,#REF!,21,FALSE)</f>
        <v>#REF!</v>
      </c>
      <c r="R9" s="154" t="e">
        <f t="shared" ref="R9:R10" si="18">VLOOKUP(A9,#REF!,22,FALSE)</f>
        <v>#REF!</v>
      </c>
      <c r="S9" s="154" t="e">
        <f t="shared" ref="S9:S10" si="19">VLOOKUP(A9,#REF!,23,FALSE)</f>
        <v>#REF!</v>
      </c>
      <c r="T9" s="205"/>
      <c r="U9" s="206"/>
      <c r="V9" s="193" t="e">
        <f ca="1">IF(U14="USA",20,0)</f>
        <v>#NAME?</v>
      </c>
      <c r="W9" s="169"/>
    </row>
    <row r="10" spans="1:23" ht="14.5" x14ac:dyDescent="0.35">
      <c r="A10" s="207" t="s">
        <v>64</v>
      </c>
      <c r="B10" s="208" t="e">
        <f t="shared" si="2"/>
        <v>#REF!</v>
      </c>
      <c r="C10" s="208" t="e">
        <f t="shared" si="3"/>
        <v>#REF!</v>
      </c>
      <c r="D10" s="208" t="e">
        <f t="shared" si="4"/>
        <v>#REF!</v>
      </c>
      <c r="E10" s="208" t="e">
        <f t="shared" si="5"/>
        <v>#REF!</v>
      </c>
      <c r="F10" s="201" t="e">
        <f t="shared" si="6"/>
        <v>#REF!</v>
      </c>
      <c r="G10" s="208" t="e">
        <f t="shared" si="7"/>
        <v>#REF!</v>
      </c>
      <c r="H10" s="208" t="e">
        <f t="shared" si="8"/>
        <v>#REF!</v>
      </c>
      <c r="I10" s="211" t="e">
        <f t="shared" si="9"/>
        <v>#REF!</v>
      </c>
      <c r="J10" s="208" t="e">
        <f t="shared" si="10"/>
        <v>#REF!</v>
      </c>
      <c r="K10" s="208" t="e">
        <f t="shared" si="11"/>
        <v>#REF!</v>
      </c>
      <c r="L10" s="208" t="e">
        <f t="shared" si="12"/>
        <v>#REF!</v>
      </c>
      <c r="M10" s="201" t="e">
        <f t="shared" si="13"/>
        <v>#REF!</v>
      </c>
      <c r="N10" s="201" t="e">
        <f t="shared" si="14"/>
        <v>#REF!</v>
      </c>
      <c r="O10" s="208" t="e">
        <f t="shared" si="15"/>
        <v>#REF!</v>
      </c>
      <c r="P10" s="208" t="e">
        <f t="shared" si="16"/>
        <v>#REF!</v>
      </c>
      <c r="Q10" s="208" t="e">
        <f t="shared" si="17"/>
        <v>#REF!</v>
      </c>
      <c r="R10" s="208" t="e">
        <f t="shared" si="18"/>
        <v>#REF!</v>
      </c>
      <c r="S10" s="208" t="e">
        <f t="shared" si="19"/>
        <v>#REF!</v>
      </c>
      <c r="T10" s="212"/>
      <c r="U10" s="213"/>
      <c r="V10" s="193" t="e">
        <f ca="1">IF(U14="USA",20,0)</f>
        <v>#NAME?</v>
      </c>
      <c r="W10" s="169"/>
    </row>
    <row r="11" spans="1:23" ht="14.5" x14ac:dyDescent="0.35">
      <c r="A11" s="214" t="s">
        <v>41</v>
      </c>
      <c r="B11" s="215" t="e">
        <f t="shared" ref="B11:S11" si="20">SMALL(B12:B13,1)</f>
        <v>#REF!</v>
      </c>
      <c r="C11" s="215" t="e">
        <f t="shared" si="20"/>
        <v>#REF!</v>
      </c>
      <c r="D11" s="215" t="e">
        <f t="shared" si="20"/>
        <v>#REF!</v>
      </c>
      <c r="E11" s="215" t="e">
        <f t="shared" si="20"/>
        <v>#REF!</v>
      </c>
      <c r="F11" s="215" t="e">
        <f t="shared" si="20"/>
        <v>#REF!</v>
      </c>
      <c r="G11" s="215" t="e">
        <f t="shared" si="20"/>
        <v>#REF!</v>
      </c>
      <c r="H11" s="215" t="e">
        <f t="shared" si="20"/>
        <v>#REF!</v>
      </c>
      <c r="I11" s="215" t="e">
        <f t="shared" si="20"/>
        <v>#REF!</v>
      </c>
      <c r="J11" s="215" t="e">
        <f t="shared" si="20"/>
        <v>#REF!</v>
      </c>
      <c r="K11" s="215" t="e">
        <f t="shared" si="20"/>
        <v>#REF!</v>
      </c>
      <c r="L11" s="215" t="e">
        <f t="shared" si="20"/>
        <v>#REF!</v>
      </c>
      <c r="M11" s="215" t="e">
        <f t="shared" si="20"/>
        <v>#REF!</v>
      </c>
      <c r="N11" s="215" t="e">
        <f t="shared" si="20"/>
        <v>#REF!</v>
      </c>
      <c r="O11" s="215" t="e">
        <f t="shared" si="20"/>
        <v>#REF!</v>
      </c>
      <c r="P11" s="215" t="e">
        <f t="shared" si="20"/>
        <v>#REF!</v>
      </c>
      <c r="Q11" s="215" t="e">
        <f t="shared" si="20"/>
        <v>#REF!</v>
      </c>
      <c r="R11" s="215" t="e">
        <f t="shared" si="20"/>
        <v>#REF!</v>
      </c>
      <c r="S11" s="215" t="e">
        <f t="shared" si="20"/>
        <v>#REF!</v>
      </c>
      <c r="T11" s="216">
        <f ca="1">COUNTIF(B14:S14,"Europe")</f>
        <v>0</v>
      </c>
      <c r="U11" s="217">
        <f ca="1">T11-T8</f>
        <v>0</v>
      </c>
      <c r="V11" s="193"/>
      <c r="W11" s="169"/>
    </row>
    <row r="12" spans="1:23" ht="14.5" x14ac:dyDescent="0.35">
      <c r="A12" s="200" t="s">
        <v>61</v>
      </c>
      <c r="B12" s="154" t="e">
        <f t="shared" ref="B12:B13" si="21">VLOOKUP(A12,#REF!,5,FALSE)</f>
        <v>#REF!</v>
      </c>
      <c r="C12" s="154" t="e">
        <f t="shared" ref="C12:C13" si="22">VLOOKUP(A12,#REF!,6,FALSE)</f>
        <v>#REF!</v>
      </c>
      <c r="D12" s="154" t="e">
        <f t="shared" ref="D12:D13" si="23">VLOOKUP(A12,#REF!,7,FALSE)</f>
        <v>#REF!</v>
      </c>
      <c r="E12" s="154" t="e">
        <f t="shared" ref="E12:E13" si="24">VLOOKUP(A12,#REF!,8,FALSE)</f>
        <v>#REF!</v>
      </c>
      <c r="F12" s="154" t="e">
        <f t="shared" ref="F12:F13" si="25">VLOOKUP(A12,#REF!,9,FALSE)</f>
        <v>#REF!</v>
      </c>
      <c r="G12" s="154" t="e">
        <f t="shared" ref="G12:G13" si="26">VLOOKUP(A12,#REF!,10,FALSE)</f>
        <v>#REF!</v>
      </c>
      <c r="H12" s="154" t="e">
        <f t="shared" ref="H12:H13" si="27">VLOOKUP(A12,#REF!,11,FALSE)</f>
        <v>#REF!</v>
      </c>
      <c r="I12" s="154" t="e">
        <f t="shared" ref="I12:I13" si="28">VLOOKUP(A12,#REF!,12,FALSE)</f>
        <v>#REF!</v>
      </c>
      <c r="J12" s="154" t="e">
        <f t="shared" ref="J12:J13" si="29">VLOOKUP(A12,#REF!,13,FALSE)</f>
        <v>#REF!</v>
      </c>
      <c r="K12" s="154" t="e">
        <f t="shared" ref="K12:K13" si="30">VLOOKUP(A12,#REF!,15,FALSE)</f>
        <v>#REF!</v>
      </c>
      <c r="L12" s="154" t="e">
        <f t="shared" ref="L12:L13" si="31">VLOOKUP(A12,#REF!,16,FALSE)</f>
        <v>#REF!</v>
      </c>
      <c r="M12" s="202" t="e">
        <f t="shared" ref="M12:M13" si="32">VLOOKUP(A12,#REF!,17,FALSE)</f>
        <v>#REF!</v>
      </c>
      <c r="N12" s="154" t="e">
        <f t="shared" ref="N12:N13" si="33">VLOOKUP(A12,#REF!,18,FALSE)</f>
        <v>#REF!</v>
      </c>
      <c r="O12" s="154" t="e">
        <f t="shared" ref="O12:O13" si="34">VLOOKUP(A12,#REF!,19,FALSE)</f>
        <v>#REF!</v>
      </c>
      <c r="P12" s="154" t="e">
        <f t="shared" ref="P12:P13" si="35">VLOOKUP(A12,#REF!,20,FALSE)</f>
        <v>#REF!</v>
      </c>
      <c r="Q12" s="154" t="e">
        <f t="shared" ref="Q12:Q13" si="36">VLOOKUP(A12,#REF!,21,FALSE)</f>
        <v>#REF!</v>
      </c>
      <c r="R12" s="154" t="e">
        <f t="shared" ref="R12:R13" si="37">VLOOKUP(A12,#REF!,22,FALSE)</f>
        <v>#REF!</v>
      </c>
      <c r="S12" s="154" t="e">
        <f t="shared" ref="S12:S13" si="38">VLOOKUP(A12,#REF!,23,FALSE)</f>
        <v>#REF!</v>
      </c>
      <c r="T12" s="205"/>
      <c r="U12" s="206"/>
      <c r="V12" s="193" t="e">
        <f ca="1">IF(U14="Europe",20,0)</f>
        <v>#NAME?</v>
      </c>
      <c r="W12" s="169"/>
    </row>
    <row r="13" spans="1:23" ht="14.5" x14ac:dyDescent="0.35">
      <c r="A13" s="220" t="s">
        <v>57</v>
      </c>
      <c r="B13" s="222" t="e">
        <f t="shared" si="21"/>
        <v>#REF!</v>
      </c>
      <c r="C13" s="222" t="e">
        <f t="shared" si="22"/>
        <v>#REF!</v>
      </c>
      <c r="D13" s="222" t="e">
        <f t="shared" si="23"/>
        <v>#REF!</v>
      </c>
      <c r="E13" s="222" t="e">
        <f t="shared" si="24"/>
        <v>#REF!</v>
      </c>
      <c r="F13" s="222" t="e">
        <f t="shared" si="25"/>
        <v>#REF!</v>
      </c>
      <c r="G13" s="222" t="e">
        <f t="shared" si="26"/>
        <v>#REF!</v>
      </c>
      <c r="H13" s="222" t="e">
        <f t="shared" si="27"/>
        <v>#REF!</v>
      </c>
      <c r="I13" s="222" t="e">
        <f t="shared" si="28"/>
        <v>#REF!</v>
      </c>
      <c r="J13" s="222" t="e">
        <f t="shared" si="29"/>
        <v>#REF!</v>
      </c>
      <c r="K13" s="222" t="e">
        <f t="shared" si="30"/>
        <v>#REF!</v>
      </c>
      <c r="L13" s="222" t="e">
        <f t="shared" si="31"/>
        <v>#REF!</v>
      </c>
      <c r="M13" s="223" t="e">
        <f t="shared" si="32"/>
        <v>#REF!</v>
      </c>
      <c r="N13" s="223" t="e">
        <f t="shared" si="33"/>
        <v>#REF!</v>
      </c>
      <c r="O13" s="222" t="e">
        <f t="shared" si="34"/>
        <v>#REF!</v>
      </c>
      <c r="P13" s="222" t="e">
        <f t="shared" si="35"/>
        <v>#REF!</v>
      </c>
      <c r="Q13" s="222" t="e">
        <f t="shared" si="36"/>
        <v>#REF!</v>
      </c>
      <c r="R13" s="222" t="e">
        <f t="shared" si="37"/>
        <v>#REF!</v>
      </c>
      <c r="S13" s="222" t="e">
        <f t="shared" si="38"/>
        <v>#REF!</v>
      </c>
      <c r="T13" s="226"/>
      <c r="U13" s="227"/>
      <c r="V13" s="193" t="e">
        <f ca="1">IF(U14="Europe",20,0)</f>
        <v>#NAME?</v>
      </c>
      <c r="W13" s="169"/>
    </row>
    <row r="14" spans="1:23" ht="14.5" x14ac:dyDescent="0.35">
      <c r="A14" s="228"/>
      <c r="B14" s="229" t="e">
        <f t="shared" ref="B14:S14" ca="1" si="39">_xludf.IFS(B11&lt;1,"NP",B8&lt;1,"NP",B8&lt;B11,"USA",B11&lt;B8,"Europe",B11=B8,"Draw")</f>
        <v>#NAME?</v>
      </c>
      <c r="C14" s="229" t="e">
        <f t="shared" ca="1" si="39"/>
        <v>#NAME?</v>
      </c>
      <c r="D14" s="229" t="e">
        <f t="shared" ca="1" si="39"/>
        <v>#NAME?</v>
      </c>
      <c r="E14" s="229" t="e">
        <f t="shared" ca="1" si="39"/>
        <v>#NAME?</v>
      </c>
      <c r="F14" s="229" t="e">
        <f t="shared" ca="1" si="39"/>
        <v>#NAME?</v>
      </c>
      <c r="G14" s="229" t="e">
        <f t="shared" ca="1" si="39"/>
        <v>#NAME?</v>
      </c>
      <c r="H14" s="229" t="e">
        <f t="shared" ca="1" si="39"/>
        <v>#NAME?</v>
      </c>
      <c r="I14" s="229" t="e">
        <f t="shared" ca="1" si="39"/>
        <v>#NAME?</v>
      </c>
      <c r="J14" s="229" t="e">
        <f t="shared" ca="1" si="39"/>
        <v>#NAME?</v>
      </c>
      <c r="K14" s="229" t="e">
        <f t="shared" ca="1" si="39"/>
        <v>#NAME?</v>
      </c>
      <c r="L14" s="229" t="e">
        <f t="shared" ca="1" si="39"/>
        <v>#NAME?</v>
      </c>
      <c r="M14" s="229" t="e">
        <f t="shared" ca="1" si="39"/>
        <v>#NAME?</v>
      </c>
      <c r="N14" s="229" t="e">
        <f t="shared" ca="1" si="39"/>
        <v>#NAME?</v>
      </c>
      <c r="O14" s="229" t="e">
        <f t="shared" ca="1" si="39"/>
        <v>#NAME?</v>
      </c>
      <c r="P14" s="229" t="e">
        <f t="shared" ca="1" si="39"/>
        <v>#NAME?</v>
      </c>
      <c r="Q14" s="229" t="e">
        <f t="shared" ca="1" si="39"/>
        <v>#NAME?</v>
      </c>
      <c r="R14" s="229" t="e">
        <f t="shared" ca="1" si="39"/>
        <v>#NAME?</v>
      </c>
      <c r="S14" s="229" t="e">
        <f t="shared" ca="1" si="39"/>
        <v>#NAME?</v>
      </c>
      <c r="T14" s="229" t="e">
        <f ca="1">_xludf.IFS(T8&gt;T11,"USA",T11&gt;T8,"Europe",T11=T8,"AS")</f>
        <v>#NAME?</v>
      </c>
      <c r="U14" s="230" t="e">
        <f ca="1">T14</f>
        <v>#NAME?</v>
      </c>
      <c r="V14" s="231"/>
      <c r="W14" s="232"/>
    </row>
    <row r="15" spans="1:23" ht="36.75" customHeight="1" x14ac:dyDescent="0.35">
      <c r="A15" s="233"/>
      <c r="B15" s="233"/>
      <c r="C15" s="233"/>
      <c r="D15" s="233"/>
      <c r="E15" s="233"/>
      <c r="F15" s="233"/>
      <c r="G15" s="233"/>
      <c r="H15" s="233"/>
      <c r="I15" s="233"/>
      <c r="J15" s="233"/>
      <c r="K15" s="233"/>
      <c r="L15" s="233"/>
      <c r="M15" s="233"/>
      <c r="N15" s="233"/>
      <c r="O15" s="233"/>
      <c r="P15" s="233"/>
      <c r="Q15" s="233"/>
      <c r="R15" s="233"/>
      <c r="S15" s="233"/>
      <c r="T15" s="233"/>
      <c r="U15" s="233"/>
      <c r="V15" s="169"/>
      <c r="W15" s="169"/>
    </row>
    <row r="16" spans="1:23" ht="14.5" x14ac:dyDescent="0.35">
      <c r="A16" s="186" t="s">
        <v>79</v>
      </c>
      <c r="B16" s="187">
        <v>1</v>
      </c>
      <c r="C16" s="187">
        <f t="shared" ref="C16:S16" si="40">B16+1</f>
        <v>2</v>
      </c>
      <c r="D16" s="188">
        <f t="shared" si="40"/>
        <v>3</v>
      </c>
      <c r="E16" s="187">
        <f t="shared" si="40"/>
        <v>4</v>
      </c>
      <c r="F16" s="187">
        <f t="shared" si="40"/>
        <v>5</v>
      </c>
      <c r="G16" s="187">
        <f t="shared" si="40"/>
        <v>6</v>
      </c>
      <c r="H16" s="187">
        <f t="shared" si="40"/>
        <v>7</v>
      </c>
      <c r="I16" s="187">
        <f t="shared" si="40"/>
        <v>8</v>
      </c>
      <c r="J16" s="187">
        <f t="shared" si="40"/>
        <v>9</v>
      </c>
      <c r="K16" s="187">
        <f t="shared" si="40"/>
        <v>10</v>
      </c>
      <c r="L16" s="187">
        <f t="shared" si="40"/>
        <v>11</v>
      </c>
      <c r="M16" s="187">
        <f t="shared" si="40"/>
        <v>12</v>
      </c>
      <c r="N16" s="188">
        <f t="shared" si="40"/>
        <v>13</v>
      </c>
      <c r="O16" s="187">
        <f t="shared" si="40"/>
        <v>14</v>
      </c>
      <c r="P16" s="187">
        <f t="shared" si="40"/>
        <v>15</v>
      </c>
      <c r="Q16" s="187">
        <f t="shared" si="40"/>
        <v>16</v>
      </c>
      <c r="R16" s="187">
        <f t="shared" si="40"/>
        <v>17</v>
      </c>
      <c r="S16" s="187">
        <f t="shared" si="40"/>
        <v>18</v>
      </c>
      <c r="T16" s="187" t="s">
        <v>6</v>
      </c>
      <c r="U16" s="192" t="s">
        <v>87</v>
      </c>
      <c r="V16" s="172"/>
      <c r="W16" s="169"/>
    </row>
    <row r="17" spans="1:23" ht="14.5" x14ac:dyDescent="0.35">
      <c r="A17" s="195" t="s">
        <v>40</v>
      </c>
      <c r="B17" s="197" t="e">
        <f t="shared" ref="B17:S17" si="41">SMALL(B18:B19,1)</f>
        <v>#REF!</v>
      </c>
      <c r="C17" s="197" t="e">
        <f t="shared" si="41"/>
        <v>#REF!</v>
      </c>
      <c r="D17" s="197" t="e">
        <f t="shared" si="41"/>
        <v>#REF!</v>
      </c>
      <c r="E17" s="197" t="e">
        <f t="shared" si="41"/>
        <v>#REF!</v>
      </c>
      <c r="F17" s="197" t="e">
        <f t="shared" si="41"/>
        <v>#REF!</v>
      </c>
      <c r="G17" s="197" t="e">
        <f t="shared" si="41"/>
        <v>#REF!</v>
      </c>
      <c r="H17" s="197" t="e">
        <f t="shared" si="41"/>
        <v>#REF!</v>
      </c>
      <c r="I17" s="197" t="e">
        <f t="shared" si="41"/>
        <v>#REF!</v>
      </c>
      <c r="J17" s="197" t="e">
        <f t="shared" si="41"/>
        <v>#REF!</v>
      </c>
      <c r="K17" s="197" t="e">
        <f t="shared" si="41"/>
        <v>#REF!</v>
      </c>
      <c r="L17" s="197" t="e">
        <f t="shared" si="41"/>
        <v>#REF!</v>
      </c>
      <c r="M17" s="197" t="e">
        <f t="shared" si="41"/>
        <v>#REF!</v>
      </c>
      <c r="N17" s="197" t="e">
        <f t="shared" si="41"/>
        <v>#REF!</v>
      </c>
      <c r="O17" s="197" t="e">
        <f t="shared" si="41"/>
        <v>#REF!</v>
      </c>
      <c r="P17" s="197" t="e">
        <f t="shared" si="41"/>
        <v>#REF!</v>
      </c>
      <c r="Q17" s="197" t="e">
        <f t="shared" si="41"/>
        <v>#REF!</v>
      </c>
      <c r="R17" s="197" t="e">
        <f t="shared" si="41"/>
        <v>#REF!</v>
      </c>
      <c r="S17" s="197" t="e">
        <f t="shared" si="41"/>
        <v>#REF!</v>
      </c>
      <c r="T17" s="198">
        <f ca="1">COUNTIF(B23:S23,"USA")</f>
        <v>0</v>
      </c>
      <c r="U17" s="199">
        <f ca="1">T17-T20</f>
        <v>0</v>
      </c>
      <c r="V17" s="172"/>
      <c r="W17" s="169"/>
    </row>
    <row r="18" spans="1:23" ht="14.5" x14ac:dyDescent="0.35">
      <c r="A18" s="200" t="s">
        <v>63</v>
      </c>
      <c r="B18" s="154" t="e">
        <f t="shared" ref="B18:B19" si="42">VLOOKUP(A18,#REF!,5,FALSE)</f>
        <v>#REF!</v>
      </c>
      <c r="C18" s="154" t="e">
        <f t="shared" ref="C18:C19" si="43">VLOOKUP(A18,#REF!,6,FALSE)</f>
        <v>#REF!</v>
      </c>
      <c r="D18" s="154" t="e">
        <f t="shared" ref="D18:D19" si="44">VLOOKUP(A18,#REF!,7,FALSE)</f>
        <v>#REF!</v>
      </c>
      <c r="E18" s="154" t="e">
        <f t="shared" ref="E18:E19" si="45">VLOOKUP(A18,#REF!,8,FALSE)</f>
        <v>#REF!</v>
      </c>
      <c r="F18" s="154" t="e">
        <f t="shared" ref="F18:F19" si="46">VLOOKUP(A18,#REF!,9,FALSE)</f>
        <v>#REF!</v>
      </c>
      <c r="G18" s="154" t="e">
        <f t="shared" ref="G18:G19" si="47">VLOOKUP(A18,#REF!,10,FALSE)</f>
        <v>#REF!</v>
      </c>
      <c r="H18" s="154" t="e">
        <f t="shared" ref="H18:H19" si="48">VLOOKUP(A18,#REF!,11,FALSE)</f>
        <v>#REF!</v>
      </c>
      <c r="I18" s="154" t="e">
        <f t="shared" ref="I18:I19" si="49">VLOOKUP(A18,#REF!,12,FALSE)</f>
        <v>#REF!</v>
      </c>
      <c r="J18" s="154" t="e">
        <f t="shared" ref="J18:J19" si="50">VLOOKUP(A18,#REF!,13,FALSE)</f>
        <v>#REF!</v>
      </c>
      <c r="K18" s="154" t="e">
        <f t="shared" ref="K18:K19" si="51">VLOOKUP(A18,#REF!,15,FALSE)</f>
        <v>#REF!</v>
      </c>
      <c r="L18" s="154" t="e">
        <f t="shared" ref="L18:L19" si="52">VLOOKUP(A18,#REF!,16,FALSE)</f>
        <v>#REF!</v>
      </c>
      <c r="M18" s="154" t="e">
        <f t="shared" ref="M18:M19" si="53">VLOOKUP(A18,#REF!,17,FALSE)</f>
        <v>#REF!</v>
      </c>
      <c r="N18" s="154" t="e">
        <f t="shared" ref="N18:N19" si="54">VLOOKUP(A18,#REF!,18,FALSE)</f>
        <v>#REF!</v>
      </c>
      <c r="O18" s="154" t="e">
        <f t="shared" ref="O18:O19" si="55">VLOOKUP(A18,#REF!,19,FALSE)</f>
        <v>#REF!</v>
      </c>
      <c r="P18" s="154" t="e">
        <f t="shared" ref="P18:P19" si="56">VLOOKUP(A18,#REF!,20,FALSE)</f>
        <v>#REF!</v>
      </c>
      <c r="Q18" s="154" t="e">
        <f t="shared" ref="Q18:Q19" si="57">VLOOKUP(A18,#REF!,21,FALSE)</f>
        <v>#REF!</v>
      </c>
      <c r="R18" s="154" t="e">
        <f t="shared" ref="R18:R19" si="58">VLOOKUP(A18,#REF!,22,FALSE)</f>
        <v>#REF!</v>
      </c>
      <c r="S18" s="154" t="e">
        <f t="shared" ref="S18:S19" si="59">VLOOKUP(A18,#REF!,23,FALSE)</f>
        <v>#REF!</v>
      </c>
      <c r="T18" s="205"/>
      <c r="U18" s="206"/>
      <c r="V18" s="193" t="e">
        <f ca="1">IF(U23="USA",20,0)</f>
        <v>#NAME?</v>
      </c>
      <c r="W18" s="169"/>
    </row>
    <row r="19" spans="1:23" ht="14.5" x14ac:dyDescent="0.35">
      <c r="A19" s="207" t="s">
        <v>73</v>
      </c>
      <c r="B19" s="208" t="e">
        <f t="shared" si="42"/>
        <v>#REF!</v>
      </c>
      <c r="C19" s="208" t="e">
        <f t="shared" si="43"/>
        <v>#REF!</v>
      </c>
      <c r="D19" s="208" t="e">
        <f t="shared" si="44"/>
        <v>#REF!</v>
      </c>
      <c r="E19" s="208" t="e">
        <f t="shared" si="45"/>
        <v>#REF!</v>
      </c>
      <c r="F19" s="208" t="e">
        <f t="shared" si="46"/>
        <v>#REF!</v>
      </c>
      <c r="G19" s="208" t="e">
        <f t="shared" si="47"/>
        <v>#REF!</v>
      </c>
      <c r="H19" s="208" t="e">
        <f t="shared" si="48"/>
        <v>#REF!</v>
      </c>
      <c r="I19" s="211" t="e">
        <f t="shared" si="49"/>
        <v>#REF!</v>
      </c>
      <c r="J19" s="208" t="e">
        <f t="shared" si="50"/>
        <v>#REF!</v>
      </c>
      <c r="K19" s="208" t="e">
        <f t="shared" si="51"/>
        <v>#REF!</v>
      </c>
      <c r="L19" s="208" t="e">
        <f t="shared" si="52"/>
        <v>#REF!</v>
      </c>
      <c r="M19" s="208" t="e">
        <f t="shared" si="53"/>
        <v>#REF!</v>
      </c>
      <c r="N19" s="208" t="e">
        <f t="shared" si="54"/>
        <v>#REF!</v>
      </c>
      <c r="O19" s="208" t="e">
        <f t="shared" si="55"/>
        <v>#REF!</v>
      </c>
      <c r="P19" s="208" t="e">
        <f t="shared" si="56"/>
        <v>#REF!</v>
      </c>
      <c r="Q19" s="208" t="e">
        <f t="shared" si="57"/>
        <v>#REF!</v>
      </c>
      <c r="R19" s="208" t="e">
        <f t="shared" si="58"/>
        <v>#REF!</v>
      </c>
      <c r="S19" s="208" t="e">
        <f t="shared" si="59"/>
        <v>#REF!</v>
      </c>
      <c r="T19" s="212"/>
      <c r="U19" s="213"/>
      <c r="V19" s="193" t="e">
        <f ca="1">IF(U23="USA",20,0)</f>
        <v>#NAME?</v>
      </c>
      <c r="W19" s="169"/>
    </row>
    <row r="20" spans="1:23" ht="14.5" x14ac:dyDescent="0.35">
      <c r="A20" s="214" t="s">
        <v>41</v>
      </c>
      <c r="B20" s="215" t="e">
        <f t="shared" ref="B20:S20" si="60">SMALL(B21:B22,1)</f>
        <v>#REF!</v>
      </c>
      <c r="C20" s="215" t="e">
        <f t="shared" si="60"/>
        <v>#REF!</v>
      </c>
      <c r="D20" s="215" t="e">
        <f t="shared" si="60"/>
        <v>#REF!</v>
      </c>
      <c r="E20" s="215" t="e">
        <f t="shared" si="60"/>
        <v>#REF!</v>
      </c>
      <c r="F20" s="215" t="e">
        <f t="shared" si="60"/>
        <v>#REF!</v>
      </c>
      <c r="G20" s="215" t="e">
        <f t="shared" si="60"/>
        <v>#REF!</v>
      </c>
      <c r="H20" s="215" t="e">
        <f t="shared" si="60"/>
        <v>#REF!</v>
      </c>
      <c r="I20" s="215" t="e">
        <f t="shared" si="60"/>
        <v>#REF!</v>
      </c>
      <c r="J20" s="215" t="e">
        <f t="shared" si="60"/>
        <v>#REF!</v>
      </c>
      <c r="K20" s="215" t="e">
        <f t="shared" si="60"/>
        <v>#REF!</v>
      </c>
      <c r="L20" s="215" t="e">
        <f t="shared" si="60"/>
        <v>#REF!</v>
      </c>
      <c r="M20" s="215" t="e">
        <f t="shared" si="60"/>
        <v>#REF!</v>
      </c>
      <c r="N20" s="215" t="e">
        <f t="shared" si="60"/>
        <v>#REF!</v>
      </c>
      <c r="O20" s="215" t="e">
        <f t="shared" si="60"/>
        <v>#REF!</v>
      </c>
      <c r="P20" s="215" t="e">
        <f t="shared" si="60"/>
        <v>#REF!</v>
      </c>
      <c r="Q20" s="215" t="e">
        <f t="shared" si="60"/>
        <v>#REF!</v>
      </c>
      <c r="R20" s="215" t="e">
        <f t="shared" si="60"/>
        <v>#REF!</v>
      </c>
      <c r="S20" s="215" t="e">
        <f t="shared" si="60"/>
        <v>#REF!</v>
      </c>
      <c r="T20" s="216">
        <f ca="1">COUNTIF(B23:S23,"Europe")</f>
        <v>0</v>
      </c>
      <c r="U20" s="217">
        <f ca="1">T20-T17</f>
        <v>0</v>
      </c>
      <c r="V20" s="193"/>
      <c r="W20" s="169"/>
    </row>
    <row r="21" spans="1:23" ht="15.75" customHeight="1" x14ac:dyDescent="0.35">
      <c r="A21" s="200" t="s">
        <v>71</v>
      </c>
      <c r="B21" s="154" t="e">
        <f t="shared" ref="B21:B22" si="61">VLOOKUP(A21,#REF!,5,FALSE)</f>
        <v>#REF!</v>
      </c>
      <c r="C21" s="154" t="e">
        <f t="shared" ref="C21:C22" si="62">VLOOKUP(A21,#REF!,6,FALSE)</f>
        <v>#REF!</v>
      </c>
      <c r="D21" s="154" t="e">
        <f t="shared" ref="D21:D22" si="63">VLOOKUP(A21,#REF!,7,FALSE)</f>
        <v>#REF!</v>
      </c>
      <c r="E21" s="154" t="e">
        <f t="shared" ref="E21:E22" si="64">VLOOKUP(A21,#REF!,8,FALSE)</f>
        <v>#REF!</v>
      </c>
      <c r="F21" s="154" t="e">
        <f t="shared" ref="F21:F22" si="65">VLOOKUP(A21,#REF!,9,FALSE)</f>
        <v>#REF!</v>
      </c>
      <c r="G21" s="154" t="e">
        <f t="shared" ref="G21:G22" si="66">VLOOKUP(A21,#REF!,10,FALSE)</f>
        <v>#REF!</v>
      </c>
      <c r="H21" s="154" t="e">
        <f t="shared" ref="H21:H22" si="67">VLOOKUP(A21,#REF!,11,FALSE)</f>
        <v>#REF!</v>
      </c>
      <c r="I21" s="154" t="e">
        <f t="shared" ref="I21:I22" si="68">VLOOKUP(A21,#REF!,12,FALSE)</f>
        <v>#REF!</v>
      </c>
      <c r="J21" s="154" t="e">
        <f t="shared" ref="J21:J22" si="69">VLOOKUP(A21,#REF!,13,FALSE)</f>
        <v>#REF!</v>
      </c>
      <c r="K21" s="154" t="e">
        <f t="shared" ref="K21:K22" si="70">VLOOKUP(A21,#REF!,15,FALSE)</f>
        <v>#REF!</v>
      </c>
      <c r="L21" s="154" t="e">
        <f t="shared" ref="L21:L22" si="71">VLOOKUP(A21,#REF!,16,FALSE)</f>
        <v>#REF!</v>
      </c>
      <c r="M21" s="154" t="e">
        <f t="shared" ref="M21:M22" si="72">VLOOKUP(A21,#REF!,17,FALSE)</f>
        <v>#REF!</v>
      </c>
      <c r="N21" s="154" t="e">
        <f t="shared" ref="N21:N22" si="73">VLOOKUP(A21,#REF!,18,FALSE)</f>
        <v>#REF!</v>
      </c>
      <c r="O21" s="154" t="e">
        <f t="shared" ref="O21:O22" si="74">VLOOKUP(A21,#REF!,19,FALSE)</f>
        <v>#REF!</v>
      </c>
      <c r="P21" s="154" t="e">
        <f t="shared" ref="P21:P22" si="75">VLOOKUP(A21,#REF!,20,FALSE)</f>
        <v>#REF!</v>
      </c>
      <c r="Q21" s="154" t="e">
        <f t="shared" ref="Q21:Q22" si="76">VLOOKUP(A21,#REF!,21,FALSE)</f>
        <v>#REF!</v>
      </c>
      <c r="R21" s="154" t="e">
        <f t="shared" ref="R21:R22" si="77">VLOOKUP(A21,#REF!,22,FALSE)</f>
        <v>#REF!</v>
      </c>
      <c r="S21" s="154" t="e">
        <f t="shared" ref="S21:S22" si="78">VLOOKUP(A21,#REF!,23,FALSE)</f>
        <v>#REF!</v>
      </c>
      <c r="T21" s="205"/>
      <c r="U21" s="206"/>
      <c r="V21" s="193" t="e">
        <f ca="1">IF(U23="Europe",20,0)</f>
        <v>#NAME?</v>
      </c>
      <c r="W21" s="169"/>
    </row>
    <row r="22" spans="1:23" ht="15.75" customHeight="1" x14ac:dyDescent="0.35">
      <c r="A22" s="220" t="s">
        <v>72</v>
      </c>
      <c r="B22" s="222" t="e">
        <f t="shared" si="61"/>
        <v>#REF!</v>
      </c>
      <c r="C22" s="222" t="e">
        <f t="shared" si="62"/>
        <v>#REF!</v>
      </c>
      <c r="D22" s="222" t="e">
        <f t="shared" si="63"/>
        <v>#REF!</v>
      </c>
      <c r="E22" s="222" t="e">
        <f t="shared" si="64"/>
        <v>#REF!</v>
      </c>
      <c r="F22" s="222" t="e">
        <f t="shared" si="65"/>
        <v>#REF!</v>
      </c>
      <c r="G22" s="222" t="e">
        <f t="shared" si="66"/>
        <v>#REF!</v>
      </c>
      <c r="H22" s="222" t="e">
        <f t="shared" si="67"/>
        <v>#REF!</v>
      </c>
      <c r="I22" s="222" t="e">
        <f t="shared" si="68"/>
        <v>#REF!</v>
      </c>
      <c r="J22" s="222" t="e">
        <f t="shared" si="69"/>
        <v>#REF!</v>
      </c>
      <c r="K22" s="222" t="e">
        <f t="shared" si="70"/>
        <v>#REF!</v>
      </c>
      <c r="L22" s="222" t="e">
        <f t="shared" si="71"/>
        <v>#REF!</v>
      </c>
      <c r="M22" s="222" t="e">
        <f t="shared" si="72"/>
        <v>#REF!</v>
      </c>
      <c r="N22" s="222" t="e">
        <f t="shared" si="73"/>
        <v>#REF!</v>
      </c>
      <c r="O22" s="222" t="e">
        <f t="shared" si="74"/>
        <v>#REF!</v>
      </c>
      <c r="P22" s="222" t="e">
        <f t="shared" si="75"/>
        <v>#REF!</v>
      </c>
      <c r="Q22" s="222" t="e">
        <f t="shared" si="76"/>
        <v>#REF!</v>
      </c>
      <c r="R22" s="222" t="e">
        <f t="shared" si="77"/>
        <v>#REF!</v>
      </c>
      <c r="S22" s="222" t="e">
        <f t="shared" si="78"/>
        <v>#REF!</v>
      </c>
      <c r="T22" s="226"/>
      <c r="U22" s="227"/>
      <c r="V22" s="193" t="e">
        <f ca="1">IF(U23="Europe",20,0)</f>
        <v>#NAME?</v>
      </c>
      <c r="W22" s="169"/>
    </row>
    <row r="23" spans="1:23" ht="15.75" customHeight="1" x14ac:dyDescent="0.35">
      <c r="A23" s="228"/>
      <c r="B23" s="229" t="e">
        <f t="shared" ref="B23:S23" ca="1" si="79">_xludf.IFS(B20&lt;1,"NP",B17&lt;1,"NP",B17&lt;B20,"USA",B20&lt;B17,"Europe",B20=B17,"Draw")</f>
        <v>#NAME?</v>
      </c>
      <c r="C23" s="229" t="e">
        <f t="shared" ca="1" si="79"/>
        <v>#NAME?</v>
      </c>
      <c r="D23" s="229" t="e">
        <f t="shared" ca="1" si="79"/>
        <v>#NAME?</v>
      </c>
      <c r="E23" s="229" t="e">
        <f t="shared" ca="1" si="79"/>
        <v>#NAME?</v>
      </c>
      <c r="F23" s="229" t="e">
        <f t="shared" ca="1" si="79"/>
        <v>#NAME?</v>
      </c>
      <c r="G23" s="229" t="e">
        <f t="shared" ca="1" si="79"/>
        <v>#NAME?</v>
      </c>
      <c r="H23" s="229" t="e">
        <f t="shared" ca="1" si="79"/>
        <v>#NAME?</v>
      </c>
      <c r="I23" s="229" t="e">
        <f t="shared" ca="1" si="79"/>
        <v>#NAME?</v>
      </c>
      <c r="J23" s="229" t="e">
        <f t="shared" ca="1" si="79"/>
        <v>#NAME?</v>
      </c>
      <c r="K23" s="229" t="e">
        <f t="shared" ca="1" si="79"/>
        <v>#NAME?</v>
      </c>
      <c r="L23" s="229" t="e">
        <f t="shared" ca="1" si="79"/>
        <v>#NAME?</v>
      </c>
      <c r="M23" s="229" t="e">
        <f t="shared" ca="1" si="79"/>
        <v>#NAME?</v>
      </c>
      <c r="N23" s="229" t="e">
        <f t="shared" ca="1" si="79"/>
        <v>#NAME?</v>
      </c>
      <c r="O23" s="229" t="e">
        <f t="shared" ca="1" si="79"/>
        <v>#NAME?</v>
      </c>
      <c r="P23" s="229" t="e">
        <f t="shared" ca="1" si="79"/>
        <v>#NAME?</v>
      </c>
      <c r="Q23" s="229" t="e">
        <f t="shared" ca="1" si="79"/>
        <v>#NAME?</v>
      </c>
      <c r="R23" s="229" t="e">
        <f t="shared" ca="1" si="79"/>
        <v>#NAME?</v>
      </c>
      <c r="S23" s="229" t="e">
        <f t="shared" ca="1" si="79"/>
        <v>#NAME?</v>
      </c>
      <c r="T23" s="229" t="e">
        <f ca="1">_xludf.IFS(T17&gt;T20,"USA",T20&gt;T17,"Europe",T20=T17,"AS")</f>
        <v>#NAME?</v>
      </c>
      <c r="U23" s="230" t="e">
        <f ca="1">T23</f>
        <v>#NAME?</v>
      </c>
      <c r="V23" s="231"/>
      <c r="W23" s="232"/>
    </row>
    <row r="24" spans="1:23" ht="34.5" customHeight="1" x14ac:dyDescent="0.35">
      <c r="A24" s="224"/>
      <c r="B24" s="224"/>
      <c r="C24" s="224"/>
      <c r="D24" s="224"/>
      <c r="E24" s="224"/>
      <c r="F24" s="224"/>
      <c r="G24" s="224"/>
      <c r="H24" s="224"/>
      <c r="I24" s="224"/>
      <c r="J24" s="224"/>
      <c r="K24" s="224"/>
      <c r="L24" s="224"/>
      <c r="M24" s="224"/>
      <c r="N24" s="224"/>
      <c r="O24" s="224"/>
      <c r="P24" s="224"/>
      <c r="Q24" s="224"/>
      <c r="R24" s="224"/>
      <c r="S24" s="224"/>
      <c r="T24" s="224"/>
      <c r="U24" s="224"/>
      <c r="V24" s="169"/>
      <c r="W24" s="169"/>
    </row>
    <row r="25" spans="1:23" ht="15.75" customHeight="1" x14ac:dyDescent="0.35">
      <c r="A25" s="186" t="s">
        <v>79</v>
      </c>
      <c r="B25" s="187">
        <v>1</v>
      </c>
      <c r="C25" s="187">
        <f t="shared" ref="C25:S25" si="80">B25+1</f>
        <v>2</v>
      </c>
      <c r="D25" s="188">
        <f t="shared" si="80"/>
        <v>3</v>
      </c>
      <c r="E25" s="187">
        <f t="shared" si="80"/>
        <v>4</v>
      </c>
      <c r="F25" s="187">
        <f t="shared" si="80"/>
        <v>5</v>
      </c>
      <c r="G25" s="187">
        <f t="shared" si="80"/>
        <v>6</v>
      </c>
      <c r="H25" s="187">
        <f t="shared" si="80"/>
        <v>7</v>
      </c>
      <c r="I25" s="187">
        <f t="shared" si="80"/>
        <v>8</v>
      </c>
      <c r="J25" s="187">
        <f t="shared" si="80"/>
        <v>9</v>
      </c>
      <c r="K25" s="187">
        <f t="shared" si="80"/>
        <v>10</v>
      </c>
      <c r="L25" s="187">
        <f t="shared" si="80"/>
        <v>11</v>
      </c>
      <c r="M25" s="187">
        <f t="shared" si="80"/>
        <v>12</v>
      </c>
      <c r="N25" s="188">
        <f t="shared" si="80"/>
        <v>13</v>
      </c>
      <c r="O25" s="187">
        <f t="shared" si="80"/>
        <v>14</v>
      </c>
      <c r="P25" s="187">
        <f t="shared" si="80"/>
        <v>15</v>
      </c>
      <c r="Q25" s="187">
        <f t="shared" si="80"/>
        <v>16</v>
      </c>
      <c r="R25" s="187">
        <f t="shared" si="80"/>
        <v>17</v>
      </c>
      <c r="S25" s="187">
        <f t="shared" si="80"/>
        <v>18</v>
      </c>
      <c r="T25" s="187" t="s">
        <v>6</v>
      </c>
      <c r="U25" s="192" t="s">
        <v>87</v>
      </c>
      <c r="V25" s="169"/>
      <c r="W25" s="169"/>
    </row>
    <row r="26" spans="1:23" ht="15.75" customHeight="1" x14ac:dyDescent="0.35">
      <c r="A26" s="195" t="s">
        <v>40</v>
      </c>
      <c r="B26" s="197" t="e">
        <f t="shared" ref="B26:S26" si="81">SMALL(B27:B28,1)</f>
        <v>#REF!</v>
      </c>
      <c r="C26" s="197" t="e">
        <f t="shared" si="81"/>
        <v>#REF!</v>
      </c>
      <c r="D26" s="197" t="e">
        <f t="shared" si="81"/>
        <v>#REF!</v>
      </c>
      <c r="E26" s="197" t="e">
        <f t="shared" si="81"/>
        <v>#REF!</v>
      </c>
      <c r="F26" s="197" t="e">
        <f t="shared" si="81"/>
        <v>#REF!</v>
      </c>
      <c r="G26" s="197" t="e">
        <f t="shared" si="81"/>
        <v>#REF!</v>
      </c>
      <c r="H26" s="197" t="e">
        <f t="shared" si="81"/>
        <v>#REF!</v>
      </c>
      <c r="I26" s="197" t="e">
        <f t="shared" si="81"/>
        <v>#REF!</v>
      </c>
      <c r="J26" s="197" t="e">
        <f t="shared" si="81"/>
        <v>#REF!</v>
      </c>
      <c r="K26" s="197" t="e">
        <f t="shared" si="81"/>
        <v>#REF!</v>
      </c>
      <c r="L26" s="197" t="e">
        <f t="shared" si="81"/>
        <v>#REF!</v>
      </c>
      <c r="M26" s="197" t="e">
        <f t="shared" si="81"/>
        <v>#REF!</v>
      </c>
      <c r="N26" s="197" t="e">
        <f t="shared" si="81"/>
        <v>#REF!</v>
      </c>
      <c r="O26" s="197" t="e">
        <f t="shared" si="81"/>
        <v>#REF!</v>
      </c>
      <c r="P26" s="197" t="e">
        <f t="shared" si="81"/>
        <v>#REF!</v>
      </c>
      <c r="Q26" s="197" t="e">
        <f t="shared" si="81"/>
        <v>#REF!</v>
      </c>
      <c r="R26" s="197" t="e">
        <f t="shared" si="81"/>
        <v>#REF!</v>
      </c>
      <c r="S26" s="197" t="e">
        <f t="shared" si="81"/>
        <v>#REF!</v>
      </c>
      <c r="T26" s="198">
        <f ca="1">COUNTIF(B32:S32,"USA")</f>
        <v>0</v>
      </c>
      <c r="U26" s="245">
        <f ca="1">T26-T29</f>
        <v>0</v>
      </c>
      <c r="V26" s="169"/>
      <c r="W26" s="169"/>
    </row>
    <row r="27" spans="1:23" ht="15.75" customHeight="1" x14ac:dyDescent="0.35">
      <c r="A27" s="200" t="s">
        <v>78</v>
      </c>
      <c r="B27" s="154" t="e">
        <f t="shared" ref="B27:B28" si="82">VLOOKUP(A27,#REF!,5,FALSE)</f>
        <v>#REF!</v>
      </c>
      <c r="C27" s="154" t="e">
        <f t="shared" ref="C27:C28" si="83">VLOOKUP(A27,#REF!,6,FALSE)</f>
        <v>#REF!</v>
      </c>
      <c r="D27" s="154" t="e">
        <f t="shared" ref="D27:D28" si="84">VLOOKUP(A27,#REF!,7,FALSE)</f>
        <v>#REF!</v>
      </c>
      <c r="E27" s="154" t="e">
        <f t="shared" ref="E27:E28" si="85">VLOOKUP(A27,#REF!,8,FALSE)</f>
        <v>#REF!</v>
      </c>
      <c r="F27" s="154" t="e">
        <f t="shared" ref="F27:F28" si="86">VLOOKUP(A27,#REF!,9,FALSE)</f>
        <v>#REF!</v>
      </c>
      <c r="G27" s="154" t="e">
        <f t="shared" ref="G27:G28" si="87">VLOOKUP(A27,#REF!,10,FALSE)</f>
        <v>#REF!</v>
      </c>
      <c r="H27" s="154" t="e">
        <f t="shared" ref="H27:H28" si="88">VLOOKUP(A27,#REF!,11,FALSE)</f>
        <v>#REF!</v>
      </c>
      <c r="I27" s="154" t="e">
        <f t="shared" ref="I27:I28" si="89">VLOOKUP(A27,#REF!,12,FALSE)</f>
        <v>#REF!</v>
      </c>
      <c r="J27" s="154" t="e">
        <f t="shared" ref="J27:J28" si="90">VLOOKUP(A27,#REF!,13,FALSE)</f>
        <v>#REF!</v>
      </c>
      <c r="K27" s="154" t="e">
        <f t="shared" ref="K27:K28" si="91">VLOOKUP(A27,#REF!,15,FALSE)</f>
        <v>#REF!</v>
      </c>
      <c r="L27" s="154" t="e">
        <f t="shared" ref="L27:L28" si="92">VLOOKUP(A27,#REF!,16,FALSE)</f>
        <v>#REF!</v>
      </c>
      <c r="M27" s="154" t="e">
        <f t="shared" ref="M27:M28" si="93">VLOOKUP(A27,#REF!,17,FALSE)</f>
        <v>#REF!</v>
      </c>
      <c r="N27" s="154" t="e">
        <f t="shared" ref="N27:N28" si="94">VLOOKUP(A27,#REF!,18,FALSE)</f>
        <v>#REF!</v>
      </c>
      <c r="O27" s="154" t="e">
        <f t="shared" ref="O27:O28" si="95">VLOOKUP(A27,#REF!,19,FALSE)</f>
        <v>#REF!</v>
      </c>
      <c r="P27" s="154" t="e">
        <f t="shared" ref="P27:P28" si="96">VLOOKUP(A27,#REF!,20,FALSE)</f>
        <v>#REF!</v>
      </c>
      <c r="Q27" s="154" t="e">
        <f t="shared" ref="Q27:Q28" si="97">VLOOKUP(A27,#REF!,21,FALSE)</f>
        <v>#REF!</v>
      </c>
      <c r="R27" s="154" t="e">
        <f t="shared" ref="R27:R28" si="98">VLOOKUP(A27,#REF!,22,FALSE)</f>
        <v>#REF!</v>
      </c>
      <c r="S27" s="154" t="e">
        <f t="shared" ref="S27:S28" si="99">VLOOKUP(A27,#REF!,23,FALSE)</f>
        <v>#REF!</v>
      </c>
      <c r="T27" s="205"/>
      <c r="U27" s="206"/>
      <c r="V27" s="193" t="e">
        <f ca="1">IF(U32="USA",20,0)</f>
        <v>#NAME?</v>
      </c>
      <c r="W27" s="169"/>
    </row>
    <row r="28" spans="1:23" ht="15.75" customHeight="1" x14ac:dyDescent="0.35">
      <c r="A28" s="207" t="s">
        <v>75</v>
      </c>
      <c r="B28" s="208" t="e">
        <f t="shared" si="82"/>
        <v>#REF!</v>
      </c>
      <c r="C28" s="208" t="e">
        <f t="shared" si="83"/>
        <v>#REF!</v>
      </c>
      <c r="D28" s="208" t="e">
        <f t="shared" si="84"/>
        <v>#REF!</v>
      </c>
      <c r="E28" s="208" t="e">
        <f t="shared" si="85"/>
        <v>#REF!</v>
      </c>
      <c r="F28" s="208" t="e">
        <f t="shared" si="86"/>
        <v>#REF!</v>
      </c>
      <c r="G28" s="208" t="e">
        <f t="shared" si="87"/>
        <v>#REF!</v>
      </c>
      <c r="H28" s="208" t="e">
        <f t="shared" si="88"/>
        <v>#REF!</v>
      </c>
      <c r="I28" s="211" t="e">
        <f t="shared" si="89"/>
        <v>#REF!</v>
      </c>
      <c r="J28" s="208" t="e">
        <f t="shared" si="90"/>
        <v>#REF!</v>
      </c>
      <c r="K28" s="208" t="e">
        <f t="shared" si="91"/>
        <v>#REF!</v>
      </c>
      <c r="L28" s="208" t="e">
        <f t="shared" si="92"/>
        <v>#REF!</v>
      </c>
      <c r="M28" s="208" t="e">
        <f t="shared" si="93"/>
        <v>#REF!</v>
      </c>
      <c r="N28" s="208" t="e">
        <f t="shared" si="94"/>
        <v>#REF!</v>
      </c>
      <c r="O28" s="208" t="e">
        <f t="shared" si="95"/>
        <v>#REF!</v>
      </c>
      <c r="P28" s="208" t="e">
        <f t="shared" si="96"/>
        <v>#REF!</v>
      </c>
      <c r="Q28" s="208" t="e">
        <f t="shared" si="97"/>
        <v>#REF!</v>
      </c>
      <c r="R28" s="208" t="e">
        <f t="shared" si="98"/>
        <v>#REF!</v>
      </c>
      <c r="S28" s="208" t="e">
        <f t="shared" si="99"/>
        <v>#REF!</v>
      </c>
      <c r="T28" s="212"/>
      <c r="U28" s="213"/>
      <c r="V28" s="193" t="e">
        <f ca="1">IF(U32="USA",20,0)</f>
        <v>#NAME?</v>
      </c>
      <c r="W28" s="169"/>
    </row>
    <row r="29" spans="1:23" ht="15.75" customHeight="1" x14ac:dyDescent="0.35">
      <c r="A29" s="214" t="s">
        <v>41</v>
      </c>
      <c r="B29" s="215" t="e">
        <f t="shared" ref="B29:S29" si="100">SMALL(B30:B31,1)</f>
        <v>#REF!</v>
      </c>
      <c r="C29" s="215" t="e">
        <f t="shared" si="100"/>
        <v>#REF!</v>
      </c>
      <c r="D29" s="215" t="e">
        <f t="shared" si="100"/>
        <v>#REF!</v>
      </c>
      <c r="E29" s="215" t="e">
        <f t="shared" si="100"/>
        <v>#REF!</v>
      </c>
      <c r="F29" s="215" t="e">
        <f t="shared" si="100"/>
        <v>#REF!</v>
      </c>
      <c r="G29" s="215" t="e">
        <f t="shared" si="100"/>
        <v>#REF!</v>
      </c>
      <c r="H29" s="215" t="e">
        <f t="shared" si="100"/>
        <v>#REF!</v>
      </c>
      <c r="I29" s="215" t="e">
        <f t="shared" si="100"/>
        <v>#REF!</v>
      </c>
      <c r="J29" s="215" t="e">
        <f t="shared" si="100"/>
        <v>#REF!</v>
      </c>
      <c r="K29" s="215" t="e">
        <f t="shared" si="100"/>
        <v>#REF!</v>
      </c>
      <c r="L29" s="215" t="e">
        <f t="shared" si="100"/>
        <v>#REF!</v>
      </c>
      <c r="M29" s="215" t="e">
        <f t="shared" si="100"/>
        <v>#REF!</v>
      </c>
      <c r="N29" s="215" t="e">
        <f t="shared" si="100"/>
        <v>#REF!</v>
      </c>
      <c r="O29" s="215" t="e">
        <f t="shared" si="100"/>
        <v>#REF!</v>
      </c>
      <c r="P29" s="215" t="e">
        <f t="shared" si="100"/>
        <v>#REF!</v>
      </c>
      <c r="Q29" s="215" t="e">
        <f t="shared" si="100"/>
        <v>#REF!</v>
      </c>
      <c r="R29" s="215" t="e">
        <f t="shared" si="100"/>
        <v>#REF!</v>
      </c>
      <c r="S29" s="215" t="e">
        <f t="shared" si="100"/>
        <v>#REF!</v>
      </c>
      <c r="T29" s="216">
        <f ca="1">COUNTIF(B32:S32,"Europe")</f>
        <v>0</v>
      </c>
      <c r="U29" s="217">
        <f ca="1">T29-T26</f>
        <v>0</v>
      </c>
      <c r="V29" s="193"/>
      <c r="W29" s="169"/>
    </row>
    <row r="30" spans="1:23" ht="15.75" customHeight="1" x14ac:dyDescent="0.35">
      <c r="A30" s="200" t="s">
        <v>62</v>
      </c>
      <c r="B30" s="154" t="e">
        <f t="shared" ref="B30:B31" si="101">VLOOKUP(A30,#REF!,5,FALSE)</f>
        <v>#REF!</v>
      </c>
      <c r="C30" s="154" t="e">
        <f t="shared" ref="C30:C31" si="102">VLOOKUP(A30,#REF!,6,FALSE)</f>
        <v>#REF!</v>
      </c>
      <c r="D30" s="154" t="e">
        <f t="shared" ref="D30:D31" si="103">VLOOKUP(A30,#REF!,7,FALSE)</f>
        <v>#REF!</v>
      </c>
      <c r="E30" s="154" t="e">
        <f t="shared" ref="E30:E31" si="104">VLOOKUP(A30,#REF!,8,FALSE)</f>
        <v>#REF!</v>
      </c>
      <c r="F30" s="154" t="e">
        <f t="shared" ref="F30:F31" si="105">VLOOKUP(A30,#REF!,9,FALSE)</f>
        <v>#REF!</v>
      </c>
      <c r="G30" s="154" t="e">
        <f t="shared" ref="G30:G31" si="106">VLOOKUP(A30,#REF!,10,FALSE)</f>
        <v>#REF!</v>
      </c>
      <c r="H30" s="154" t="e">
        <f t="shared" ref="H30:H31" si="107">VLOOKUP(A30,#REF!,11,FALSE)</f>
        <v>#REF!</v>
      </c>
      <c r="I30" s="154" t="e">
        <f t="shared" ref="I30:I31" si="108">VLOOKUP(A30,#REF!,12,FALSE)</f>
        <v>#REF!</v>
      </c>
      <c r="J30" s="154" t="e">
        <f t="shared" ref="J30:J31" si="109">VLOOKUP(A30,#REF!,13,FALSE)</f>
        <v>#REF!</v>
      </c>
      <c r="K30" s="154" t="e">
        <f t="shared" ref="K30:K31" si="110">VLOOKUP(A30,#REF!,15,FALSE)</f>
        <v>#REF!</v>
      </c>
      <c r="L30" s="154" t="e">
        <f t="shared" ref="L30:L31" si="111">VLOOKUP(A30,#REF!,16,FALSE)</f>
        <v>#REF!</v>
      </c>
      <c r="M30" s="154" t="e">
        <f t="shared" ref="M30:M31" si="112">VLOOKUP(A30,#REF!,17,FALSE)</f>
        <v>#REF!</v>
      </c>
      <c r="N30" s="154" t="e">
        <f t="shared" ref="N30:N31" si="113">VLOOKUP(A30,#REF!,18,FALSE)</f>
        <v>#REF!</v>
      </c>
      <c r="O30" s="154" t="e">
        <f t="shared" ref="O30:O31" si="114">VLOOKUP(A30,#REF!,19,FALSE)</f>
        <v>#REF!</v>
      </c>
      <c r="P30" s="154" t="e">
        <f t="shared" ref="P30:P31" si="115">VLOOKUP(A30,#REF!,20,FALSE)</f>
        <v>#REF!</v>
      </c>
      <c r="Q30" s="154" t="e">
        <f t="shared" ref="Q30:Q31" si="116">VLOOKUP(A30,#REF!,21,FALSE)</f>
        <v>#REF!</v>
      </c>
      <c r="R30" s="154" t="e">
        <f t="shared" ref="R30:R31" si="117">VLOOKUP(A30,#REF!,22,FALSE)</f>
        <v>#REF!</v>
      </c>
      <c r="S30" s="154" t="e">
        <f t="shared" ref="S30:S31" si="118">VLOOKUP(A30,#REF!,23,FALSE)</f>
        <v>#REF!</v>
      </c>
      <c r="T30" s="205"/>
      <c r="U30" s="206"/>
      <c r="V30" s="193" t="e">
        <f ca="1">IF(U32="Europe",20,0)</f>
        <v>#NAME?</v>
      </c>
      <c r="W30" s="169"/>
    </row>
    <row r="31" spans="1:23" ht="15.75" customHeight="1" x14ac:dyDescent="0.35">
      <c r="A31" s="220" t="s">
        <v>58</v>
      </c>
      <c r="B31" s="222" t="e">
        <f t="shared" si="101"/>
        <v>#REF!</v>
      </c>
      <c r="C31" s="222" t="e">
        <f t="shared" si="102"/>
        <v>#REF!</v>
      </c>
      <c r="D31" s="222" t="e">
        <f t="shared" si="103"/>
        <v>#REF!</v>
      </c>
      <c r="E31" s="222" t="e">
        <f t="shared" si="104"/>
        <v>#REF!</v>
      </c>
      <c r="F31" s="222" t="e">
        <f t="shared" si="105"/>
        <v>#REF!</v>
      </c>
      <c r="G31" s="222" t="e">
        <f t="shared" si="106"/>
        <v>#REF!</v>
      </c>
      <c r="H31" s="222" t="e">
        <f t="shared" si="107"/>
        <v>#REF!</v>
      </c>
      <c r="I31" s="222" t="e">
        <f t="shared" si="108"/>
        <v>#REF!</v>
      </c>
      <c r="J31" s="222" t="e">
        <f t="shared" si="109"/>
        <v>#REF!</v>
      </c>
      <c r="K31" s="222" t="e">
        <f t="shared" si="110"/>
        <v>#REF!</v>
      </c>
      <c r="L31" s="222" t="e">
        <f t="shared" si="111"/>
        <v>#REF!</v>
      </c>
      <c r="M31" s="222" t="e">
        <f t="shared" si="112"/>
        <v>#REF!</v>
      </c>
      <c r="N31" s="222" t="e">
        <f t="shared" si="113"/>
        <v>#REF!</v>
      </c>
      <c r="O31" s="222" t="e">
        <f t="shared" si="114"/>
        <v>#REF!</v>
      </c>
      <c r="P31" s="222" t="e">
        <f t="shared" si="115"/>
        <v>#REF!</v>
      </c>
      <c r="Q31" s="222" t="e">
        <f t="shared" si="116"/>
        <v>#REF!</v>
      </c>
      <c r="R31" s="222" t="e">
        <f t="shared" si="117"/>
        <v>#REF!</v>
      </c>
      <c r="S31" s="222" t="e">
        <f t="shared" si="118"/>
        <v>#REF!</v>
      </c>
      <c r="T31" s="226"/>
      <c r="U31" s="227"/>
      <c r="V31" s="193" t="e">
        <f ca="1">IF(U32="Europe",20,0)</f>
        <v>#NAME?</v>
      </c>
      <c r="W31" s="169"/>
    </row>
    <row r="32" spans="1:23" ht="15.75" customHeight="1" x14ac:dyDescent="0.35">
      <c r="A32" s="228"/>
      <c r="B32" s="229" t="e">
        <f t="shared" ref="B32:S32" ca="1" si="119">_xludf.IFS(B29&lt;1,"NP",B26&lt;1,"NP",B26&lt;B29,"USA",B29&lt;B26,"Europe",B29=B26,"Draw")</f>
        <v>#NAME?</v>
      </c>
      <c r="C32" s="229" t="e">
        <f t="shared" ca="1" si="119"/>
        <v>#NAME?</v>
      </c>
      <c r="D32" s="229" t="e">
        <f t="shared" ca="1" si="119"/>
        <v>#NAME?</v>
      </c>
      <c r="E32" s="229" t="e">
        <f t="shared" ca="1" si="119"/>
        <v>#NAME?</v>
      </c>
      <c r="F32" s="229" t="e">
        <f t="shared" ca="1" si="119"/>
        <v>#NAME?</v>
      </c>
      <c r="G32" s="229" t="e">
        <f t="shared" ca="1" si="119"/>
        <v>#NAME?</v>
      </c>
      <c r="H32" s="229" t="e">
        <f t="shared" ca="1" si="119"/>
        <v>#NAME?</v>
      </c>
      <c r="I32" s="229" t="e">
        <f t="shared" ca="1" si="119"/>
        <v>#NAME?</v>
      </c>
      <c r="J32" s="229" t="e">
        <f t="shared" ca="1" si="119"/>
        <v>#NAME?</v>
      </c>
      <c r="K32" s="229" t="e">
        <f t="shared" ca="1" si="119"/>
        <v>#NAME?</v>
      </c>
      <c r="L32" s="229" t="e">
        <f t="shared" ca="1" si="119"/>
        <v>#NAME?</v>
      </c>
      <c r="M32" s="229" t="e">
        <f t="shared" ca="1" si="119"/>
        <v>#NAME?</v>
      </c>
      <c r="N32" s="229" t="e">
        <f t="shared" ca="1" si="119"/>
        <v>#NAME?</v>
      </c>
      <c r="O32" s="229" t="e">
        <f t="shared" ca="1" si="119"/>
        <v>#NAME?</v>
      </c>
      <c r="P32" s="229" t="e">
        <f t="shared" ca="1" si="119"/>
        <v>#NAME?</v>
      </c>
      <c r="Q32" s="229" t="e">
        <f t="shared" ca="1" si="119"/>
        <v>#NAME?</v>
      </c>
      <c r="R32" s="229" t="e">
        <f t="shared" ca="1" si="119"/>
        <v>#NAME?</v>
      </c>
      <c r="S32" s="229" t="e">
        <f t="shared" ca="1" si="119"/>
        <v>#NAME?</v>
      </c>
      <c r="T32" s="229" t="e">
        <f ca="1">_xludf.IFS(T26&gt;T29,"USA",T29&gt;T26,"Europe",T29=T26,"AS")</f>
        <v>#NAME?</v>
      </c>
      <c r="U32" s="230" t="e">
        <f ca="1">T32</f>
        <v>#NAME?</v>
      </c>
      <c r="V32" s="232"/>
      <c r="W32" s="232"/>
    </row>
    <row r="33" spans="1:23" ht="40.5" customHeight="1" x14ac:dyDescent="0.35">
      <c r="A33" s="169"/>
      <c r="B33" s="169"/>
      <c r="C33" s="169"/>
      <c r="D33" s="169"/>
      <c r="E33" s="169"/>
      <c r="F33" s="169"/>
      <c r="G33" s="169"/>
      <c r="H33" s="169"/>
      <c r="I33" s="169"/>
      <c r="J33" s="169"/>
      <c r="K33" s="169"/>
      <c r="L33" s="169"/>
      <c r="M33" s="169"/>
      <c r="N33" s="169"/>
      <c r="O33" s="169"/>
      <c r="P33" s="169"/>
      <c r="Q33" s="169"/>
      <c r="R33" s="169"/>
      <c r="S33" s="169"/>
      <c r="T33" s="169"/>
      <c r="U33" s="169"/>
      <c r="V33" s="169"/>
      <c r="W33" s="169"/>
    </row>
    <row r="34" spans="1:23" ht="15.75" customHeight="1" x14ac:dyDescent="0.35">
      <c r="A34" s="186" t="s">
        <v>79</v>
      </c>
      <c r="B34" s="187">
        <v>1</v>
      </c>
      <c r="C34" s="187">
        <f t="shared" ref="C34:S34" si="120">B34+1</f>
        <v>2</v>
      </c>
      <c r="D34" s="188">
        <f t="shared" si="120"/>
        <v>3</v>
      </c>
      <c r="E34" s="187">
        <f t="shared" si="120"/>
        <v>4</v>
      </c>
      <c r="F34" s="187">
        <f t="shared" si="120"/>
        <v>5</v>
      </c>
      <c r="G34" s="187">
        <f t="shared" si="120"/>
        <v>6</v>
      </c>
      <c r="H34" s="187">
        <f t="shared" si="120"/>
        <v>7</v>
      </c>
      <c r="I34" s="187">
        <f t="shared" si="120"/>
        <v>8</v>
      </c>
      <c r="J34" s="187">
        <f t="shared" si="120"/>
        <v>9</v>
      </c>
      <c r="K34" s="187">
        <f t="shared" si="120"/>
        <v>10</v>
      </c>
      <c r="L34" s="187">
        <f t="shared" si="120"/>
        <v>11</v>
      </c>
      <c r="M34" s="187">
        <f t="shared" si="120"/>
        <v>12</v>
      </c>
      <c r="N34" s="188">
        <f t="shared" si="120"/>
        <v>13</v>
      </c>
      <c r="O34" s="187">
        <f t="shared" si="120"/>
        <v>14</v>
      </c>
      <c r="P34" s="187">
        <f t="shared" si="120"/>
        <v>15</v>
      </c>
      <c r="Q34" s="187">
        <f t="shared" si="120"/>
        <v>16</v>
      </c>
      <c r="R34" s="187">
        <f t="shared" si="120"/>
        <v>17</v>
      </c>
      <c r="S34" s="187">
        <f t="shared" si="120"/>
        <v>18</v>
      </c>
      <c r="T34" s="187" t="s">
        <v>6</v>
      </c>
      <c r="U34" s="192" t="s">
        <v>87</v>
      </c>
      <c r="V34" s="169"/>
      <c r="W34" s="169"/>
    </row>
    <row r="35" spans="1:23" ht="15.75" customHeight="1" x14ac:dyDescent="0.35">
      <c r="A35" s="195" t="s">
        <v>40</v>
      </c>
      <c r="B35" s="197" t="e">
        <f t="shared" ref="B35:S35" si="121">SMALL(B36:B37,1)</f>
        <v>#REF!</v>
      </c>
      <c r="C35" s="197" t="e">
        <f t="shared" si="121"/>
        <v>#REF!</v>
      </c>
      <c r="D35" s="197" t="e">
        <f t="shared" si="121"/>
        <v>#REF!</v>
      </c>
      <c r="E35" s="197" t="e">
        <f t="shared" si="121"/>
        <v>#REF!</v>
      </c>
      <c r="F35" s="197" t="e">
        <f t="shared" si="121"/>
        <v>#REF!</v>
      </c>
      <c r="G35" s="197" t="e">
        <f t="shared" si="121"/>
        <v>#REF!</v>
      </c>
      <c r="H35" s="197" t="e">
        <f t="shared" si="121"/>
        <v>#REF!</v>
      </c>
      <c r="I35" s="197" t="e">
        <f t="shared" si="121"/>
        <v>#REF!</v>
      </c>
      <c r="J35" s="197" t="e">
        <f t="shared" si="121"/>
        <v>#REF!</v>
      </c>
      <c r="K35" s="197" t="e">
        <f t="shared" si="121"/>
        <v>#REF!</v>
      </c>
      <c r="L35" s="197" t="e">
        <f t="shared" si="121"/>
        <v>#REF!</v>
      </c>
      <c r="M35" s="197" t="e">
        <f t="shared" si="121"/>
        <v>#REF!</v>
      </c>
      <c r="N35" s="197" t="e">
        <f t="shared" si="121"/>
        <v>#REF!</v>
      </c>
      <c r="O35" s="197" t="e">
        <f t="shared" si="121"/>
        <v>#REF!</v>
      </c>
      <c r="P35" s="197" t="e">
        <f t="shared" si="121"/>
        <v>#REF!</v>
      </c>
      <c r="Q35" s="197" t="e">
        <f t="shared" si="121"/>
        <v>#REF!</v>
      </c>
      <c r="R35" s="197" t="e">
        <f t="shared" si="121"/>
        <v>#REF!</v>
      </c>
      <c r="S35" s="197" t="e">
        <f t="shared" si="121"/>
        <v>#REF!</v>
      </c>
      <c r="T35" s="198">
        <f ca="1">COUNTIF(B41:S41,"USA")</f>
        <v>0</v>
      </c>
      <c r="U35" s="245">
        <f ca="1">T35-T38</f>
        <v>0</v>
      </c>
      <c r="V35" s="169"/>
      <c r="W35" s="169"/>
    </row>
    <row r="36" spans="1:23" ht="15.75" customHeight="1" x14ac:dyDescent="0.35">
      <c r="A36" s="200" t="s">
        <v>60</v>
      </c>
      <c r="B36" s="249" t="e">
        <f t="shared" ref="B36:B37" si="122">VLOOKUP(A36,#REF!,5,FALSE)</f>
        <v>#REF!</v>
      </c>
      <c r="C36" s="249" t="e">
        <f t="shared" ref="C36:C37" si="123">VLOOKUP(A36,#REF!,6,FALSE)</f>
        <v>#REF!</v>
      </c>
      <c r="D36" s="249" t="e">
        <f t="shared" ref="D36:D37" si="124">VLOOKUP(A36,#REF!,7,FALSE)</f>
        <v>#REF!</v>
      </c>
      <c r="E36" s="249" t="e">
        <f t="shared" ref="E36:E37" si="125">VLOOKUP(A36,#REF!,8,FALSE)</f>
        <v>#REF!</v>
      </c>
      <c r="F36" s="249" t="e">
        <f t="shared" ref="F36:F37" si="126">VLOOKUP(A36,#REF!,9,FALSE)</f>
        <v>#REF!</v>
      </c>
      <c r="G36" s="249" t="e">
        <f t="shared" ref="G36:G37" si="127">VLOOKUP(A36,#REF!,10,FALSE)</f>
        <v>#REF!</v>
      </c>
      <c r="H36" s="249" t="e">
        <f t="shared" ref="H36:H37" si="128">VLOOKUP(A36,#REF!,11,FALSE)</f>
        <v>#REF!</v>
      </c>
      <c r="I36" s="249" t="e">
        <f t="shared" ref="I36:I37" si="129">VLOOKUP(A36,#REF!,12,FALSE)</f>
        <v>#REF!</v>
      </c>
      <c r="J36" s="249" t="e">
        <f t="shared" ref="J36:J37" si="130">VLOOKUP(A36,#REF!,13,FALSE)</f>
        <v>#REF!</v>
      </c>
      <c r="K36" s="249" t="e">
        <f t="shared" ref="K36:K37" si="131">VLOOKUP(A36,#REF!,15,FALSE)</f>
        <v>#REF!</v>
      </c>
      <c r="L36" s="249" t="e">
        <f t="shared" ref="L36:L37" si="132">VLOOKUP(A36,#REF!,16,FALSE)</f>
        <v>#REF!</v>
      </c>
      <c r="M36" s="249" t="e">
        <f t="shared" ref="M36:M37" si="133">VLOOKUP(A36,#REF!,17,FALSE)</f>
        <v>#REF!</v>
      </c>
      <c r="N36" s="249" t="e">
        <f t="shared" ref="N36:N37" si="134">VLOOKUP(A36,#REF!,18,FALSE)</f>
        <v>#REF!</v>
      </c>
      <c r="O36" s="249" t="e">
        <f t="shared" ref="O36:O37" si="135">VLOOKUP(A36,#REF!,19,FALSE)</f>
        <v>#REF!</v>
      </c>
      <c r="P36" s="249" t="e">
        <f t="shared" ref="P36:P37" si="136">VLOOKUP(A36,#REF!,20,FALSE)</f>
        <v>#REF!</v>
      </c>
      <c r="Q36" s="249" t="e">
        <f t="shared" ref="Q36:Q37" si="137">VLOOKUP(A36,#REF!,21,FALSE)</f>
        <v>#REF!</v>
      </c>
      <c r="R36" s="249" t="e">
        <f t="shared" ref="R36:R37" si="138">VLOOKUP(A36,#REF!,22,FALSE)</f>
        <v>#REF!</v>
      </c>
      <c r="S36" s="249" t="e">
        <f t="shared" ref="S36:S37" si="139">VLOOKUP(A36,#REF!,23,FALSE)</f>
        <v>#REF!</v>
      </c>
      <c r="T36" s="205"/>
      <c r="U36" s="206"/>
      <c r="V36" s="193" t="e">
        <f ca="1">IF(U41="USA",20,0)</f>
        <v>#NAME?</v>
      </c>
      <c r="W36" s="169"/>
    </row>
    <row r="37" spans="1:23" ht="15.75" customHeight="1" x14ac:dyDescent="0.35">
      <c r="A37" s="207" t="s">
        <v>80</v>
      </c>
      <c r="B37" s="250" t="e">
        <f t="shared" si="122"/>
        <v>#REF!</v>
      </c>
      <c r="C37" s="250" t="e">
        <f t="shared" si="123"/>
        <v>#REF!</v>
      </c>
      <c r="D37" s="251" t="e">
        <f t="shared" si="124"/>
        <v>#REF!</v>
      </c>
      <c r="E37" s="251" t="e">
        <f t="shared" si="125"/>
        <v>#REF!</v>
      </c>
      <c r="F37" s="251" t="e">
        <f t="shared" si="126"/>
        <v>#REF!</v>
      </c>
      <c r="G37" s="251" t="e">
        <f t="shared" si="127"/>
        <v>#REF!</v>
      </c>
      <c r="H37" s="251" t="e">
        <f t="shared" si="128"/>
        <v>#REF!</v>
      </c>
      <c r="I37" s="252" t="e">
        <f t="shared" si="129"/>
        <v>#REF!</v>
      </c>
      <c r="J37" s="251" t="e">
        <f t="shared" si="130"/>
        <v>#REF!</v>
      </c>
      <c r="K37" s="251" t="e">
        <f t="shared" si="131"/>
        <v>#REF!</v>
      </c>
      <c r="L37" s="251" t="e">
        <f t="shared" si="132"/>
        <v>#REF!</v>
      </c>
      <c r="M37" s="251" t="e">
        <f t="shared" si="133"/>
        <v>#REF!</v>
      </c>
      <c r="N37" s="251" t="e">
        <f t="shared" si="134"/>
        <v>#REF!</v>
      </c>
      <c r="O37" s="251" t="e">
        <f t="shared" si="135"/>
        <v>#REF!</v>
      </c>
      <c r="P37" s="251" t="e">
        <f t="shared" si="136"/>
        <v>#REF!</v>
      </c>
      <c r="Q37" s="251" t="e">
        <f t="shared" si="137"/>
        <v>#REF!</v>
      </c>
      <c r="R37" s="251" t="e">
        <f t="shared" si="138"/>
        <v>#REF!</v>
      </c>
      <c r="S37" s="251" t="e">
        <f t="shared" si="139"/>
        <v>#REF!</v>
      </c>
      <c r="T37" s="212"/>
      <c r="U37" s="213"/>
      <c r="V37" s="193" t="e">
        <f ca="1">IF(U41="USA",20,0)</f>
        <v>#NAME?</v>
      </c>
      <c r="W37" s="169"/>
    </row>
    <row r="38" spans="1:23" ht="15.75" customHeight="1" x14ac:dyDescent="0.35">
      <c r="A38" s="214" t="s">
        <v>41</v>
      </c>
      <c r="B38" s="215" t="e">
        <f t="shared" ref="B38:S38" si="140">SMALL(B39:B40,1)</f>
        <v>#REF!</v>
      </c>
      <c r="C38" s="215" t="e">
        <f t="shared" si="140"/>
        <v>#REF!</v>
      </c>
      <c r="D38" s="215" t="e">
        <f t="shared" si="140"/>
        <v>#REF!</v>
      </c>
      <c r="E38" s="215" t="e">
        <f t="shared" si="140"/>
        <v>#REF!</v>
      </c>
      <c r="F38" s="215" t="e">
        <f t="shared" si="140"/>
        <v>#REF!</v>
      </c>
      <c r="G38" s="215" t="e">
        <f t="shared" si="140"/>
        <v>#REF!</v>
      </c>
      <c r="H38" s="215" t="e">
        <f t="shared" si="140"/>
        <v>#REF!</v>
      </c>
      <c r="I38" s="215" t="e">
        <f t="shared" si="140"/>
        <v>#REF!</v>
      </c>
      <c r="J38" s="215" t="e">
        <f t="shared" si="140"/>
        <v>#REF!</v>
      </c>
      <c r="K38" s="215" t="e">
        <f t="shared" si="140"/>
        <v>#REF!</v>
      </c>
      <c r="L38" s="215" t="e">
        <f t="shared" si="140"/>
        <v>#REF!</v>
      </c>
      <c r="M38" s="215" t="e">
        <f t="shared" si="140"/>
        <v>#REF!</v>
      </c>
      <c r="N38" s="215" t="e">
        <f t="shared" si="140"/>
        <v>#REF!</v>
      </c>
      <c r="O38" s="215" t="e">
        <f t="shared" si="140"/>
        <v>#REF!</v>
      </c>
      <c r="P38" s="215" t="e">
        <f t="shared" si="140"/>
        <v>#REF!</v>
      </c>
      <c r="Q38" s="215" t="e">
        <f t="shared" si="140"/>
        <v>#REF!</v>
      </c>
      <c r="R38" s="215" t="e">
        <f t="shared" si="140"/>
        <v>#REF!</v>
      </c>
      <c r="S38" s="215" t="e">
        <f t="shared" si="140"/>
        <v>#REF!</v>
      </c>
      <c r="T38" s="248">
        <f ca="1">COUNTIF(B41:S41,"Europe")</f>
        <v>0</v>
      </c>
      <c r="U38" s="217">
        <f ca="1">T38-T35</f>
        <v>0</v>
      </c>
      <c r="V38" s="193"/>
      <c r="W38" s="169"/>
    </row>
    <row r="39" spans="1:23" ht="15.75" customHeight="1" x14ac:dyDescent="0.35">
      <c r="A39" s="200" t="s">
        <v>69</v>
      </c>
      <c r="B39" s="205" t="e">
        <f t="shared" ref="B39:B40" si="141">VLOOKUP(A39,#REF!,5,FALSE)</f>
        <v>#REF!</v>
      </c>
      <c r="C39" s="205" t="e">
        <f t="shared" ref="C39:C40" si="142">VLOOKUP(A39,#REF!,6,FALSE)</f>
        <v>#REF!</v>
      </c>
      <c r="D39" s="205" t="e">
        <f t="shared" ref="D39:D40" si="143">VLOOKUP(A39,#REF!,7,FALSE)</f>
        <v>#REF!</v>
      </c>
      <c r="E39" s="205" t="e">
        <f t="shared" ref="E39:E40" si="144">VLOOKUP(A39,#REF!,8,FALSE)</f>
        <v>#REF!</v>
      </c>
      <c r="F39" s="205" t="e">
        <f t="shared" ref="F39:F40" si="145">VLOOKUP(A39,#REF!,9,FALSE)</f>
        <v>#REF!</v>
      </c>
      <c r="G39" s="205" t="e">
        <f t="shared" ref="G39:G40" si="146">VLOOKUP(A39,#REF!,10,FALSE)</f>
        <v>#REF!</v>
      </c>
      <c r="H39" s="205" t="e">
        <f t="shared" ref="H39:H40" si="147">VLOOKUP(A39,#REF!,11,FALSE)</f>
        <v>#REF!</v>
      </c>
      <c r="I39" s="205" t="e">
        <f t="shared" ref="I39:I40" si="148">VLOOKUP(A39,#REF!,12,FALSE)</f>
        <v>#REF!</v>
      </c>
      <c r="J39" s="205" t="e">
        <f t="shared" ref="J39:J40" si="149">VLOOKUP(A39,#REF!,13,FALSE)</f>
        <v>#REF!</v>
      </c>
      <c r="K39" s="205" t="e">
        <f t="shared" ref="K39:K40" si="150">VLOOKUP(A39,#REF!,15,FALSE)</f>
        <v>#REF!</v>
      </c>
      <c r="L39" s="205" t="e">
        <f t="shared" ref="L39:L40" si="151">VLOOKUP(A39,#REF!,16,FALSE)</f>
        <v>#REF!</v>
      </c>
      <c r="M39" s="205" t="e">
        <f t="shared" ref="M39:M40" si="152">VLOOKUP(A39,#REF!,17,FALSE)</f>
        <v>#REF!</v>
      </c>
      <c r="N39" s="205" t="e">
        <f t="shared" ref="N39:N40" si="153">VLOOKUP(A39,#REF!,18,FALSE)</f>
        <v>#REF!</v>
      </c>
      <c r="O39" s="205" t="e">
        <f t="shared" ref="O39:O40" si="154">VLOOKUP(A39,#REF!,19,FALSE)</f>
        <v>#REF!</v>
      </c>
      <c r="P39" s="205" t="e">
        <f t="shared" ref="P39:P40" si="155">VLOOKUP(A39,#REF!,20,FALSE)</f>
        <v>#REF!</v>
      </c>
      <c r="Q39" s="205" t="e">
        <f t="shared" ref="Q39:Q40" si="156">VLOOKUP(A39,#REF!,21,FALSE)</f>
        <v>#REF!</v>
      </c>
      <c r="R39" s="205" t="e">
        <f t="shared" ref="R39:R40" si="157">VLOOKUP(A39,#REF!,22,FALSE)</f>
        <v>#REF!</v>
      </c>
      <c r="S39" s="205" t="e">
        <f t="shared" ref="S39:S40" si="158">VLOOKUP(A39,#REF!,23,FALSE)</f>
        <v>#REF!</v>
      </c>
      <c r="T39" s="205"/>
      <c r="U39" s="206"/>
      <c r="V39" s="193" t="e">
        <f ca="1">IF(U41="Europe",20,0)</f>
        <v>#NAME?</v>
      </c>
      <c r="W39" s="169"/>
    </row>
    <row r="40" spans="1:23" ht="15.75" customHeight="1" x14ac:dyDescent="0.35">
      <c r="A40" s="220" t="s">
        <v>70</v>
      </c>
      <c r="B40" s="226" t="e">
        <f t="shared" si="141"/>
        <v>#REF!</v>
      </c>
      <c r="C40" s="226" t="e">
        <f t="shared" si="142"/>
        <v>#REF!</v>
      </c>
      <c r="D40" s="226" t="e">
        <f t="shared" si="143"/>
        <v>#REF!</v>
      </c>
      <c r="E40" s="226" t="e">
        <f t="shared" si="144"/>
        <v>#REF!</v>
      </c>
      <c r="F40" s="226" t="e">
        <f t="shared" si="145"/>
        <v>#REF!</v>
      </c>
      <c r="G40" s="226" t="e">
        <f t="shared" si="146"/>
        <v>#REF!</v>
      </c>
      <c r="H40" s="226" t="e">
        <f t="shared" si="147"/>
        <v>#REF!</v>
      </c>
      <c r="I40" s="226" t="e">
        <f t="shared" si="148"/>
        <v>#REF!</v>
      </c>
      <c r="J40" s="226" t="e">
        <f t="shared" si="149"/>
        <v>#REF!</v>
      </c>
      <c r="K40" s="226" t="e">
        <f t="shared" si="150"/>
        <v>#REF!</v>
      </c>
      <c r="L40" s="226" t="e">
        <f t="shared" si="151"/>
        <v>#REF!</v>
      </c>
      <c r="M40" s="226" t="e">
        <f t="shared" si="152"/>
        <v>#REF!</v>
      </c>
      <c r="N40" s="226" t="e">
        <f t="shared" si="153"/>
        <v>#REF!</v>
      </c>
      <c r="O40" s="226" t="e">
        <f t="shared" si="154"/>
        <v>#REF!</v>
      </c>
      <c r="P40" s="226" t="e">
        <f t="shared" si="155"/>
        <v>#REF!</v>
      </c>
      <c r="Q40" s="226" t="e">
        <f t="shared" si="156"/>
        <v>#REF!</v>
      </c>
      <c r="R40" s="226" t="e">
        <f t="shared" si="157"/>
        <v>#REF!</v>
      </c>
      <c r="S40" s="226" t="e">
        <f t="shared" si="158"/>
        <v>#REF!</v>
      </c>
      <c r="T40" s="226"/>
      <c r="U40" s="227"/>
      <c r="V40" s="193" t="e">
        <f ca="1">IF(U41="Europe",20,0)</f>
        <v>#NAME?</v>
      </c>
      <c r="W40" s="169"/>
    </row>
    <row r="41" spans="1:23" ht="15.75" customHeight="1" x14ac:dyDescent="0.35">
      <c r="A41" s="228"/>
      <c r="B41" s="229" t="e">
        <f t="shared" ref="B41:S41" ca="1" si="159">_xludf.IFS(B38&lt;1,"NP",B35&lt;1,"NP",B35&lt;B38,"USA",B38&lt;B35,"Europe",B38=B35,"Draw")</f>
        <v>#NAME?</v>
      </c>
      <c r="C41" s="229" t="e">
        <f t="shared" ca="1" si="159"/>
        <v>#NAME?</v>
      </c>
      <c r="D41" s="229" t="e">
        <f t="shared" ca="1" si="159"/>
        <v>#NAME?</v>
      </c>
      <c r="E41" s="229" t="e">
        <f t="shared" ca="1" si="159"/>
        <v>#NAME?</v>
      </c>
      <c r="F41" s="229" t="e">
        <f t="shared" ca="1" si="159"/>
        <v>#NAME?</v>
      </c>
      <c r="G41" s="229" t="e">
        <f t="shared" ca="1" si="159"/>
        <v>#NAME?</v>
      </c>
      <c r="H41" s="229" t="e">
        <f t="shared" ca="1" si="159"/>
        <v>#NAME?</v>
      </c>
      <c r="I41" s="229" t="e">
        <f t="shared" ca="1" si="159"/>
        <v>#NAME?</v>
      </c>
      <c r="J41" s="229" t="e">
        <f t="shared" ca="1" si="159"/>
        <v>#NAME?</v>
      </c>
      <c r="K41" s="229" t="e">
        <f t="shared" ca="1" si="159"/>
        <v>#NAME?</v>
      </c>
      <c r="L41" s="229" t="e">
        <f t="shared" ca="1" si="159"/>
        <v>#NAME?</v>
      </c>
      <c r="M41" s="229" t="e">
        <f t="shared" ca="1" si="159"/>
        <v>#NAME?</v>
      </c>
      <c r="N41" s="229" t="e">
        <f t="shared" ca="1" si="159"/>
        <v>#NAME?</v>
      </c>
      <c r="O41" s="229" t="e">
        <f t="shared" ca="1" si="159"/>
        <v>#NAME?</v>
      </c>
      <c r="P41" s="229" t="e">
        <f t="shared" ca="1" si="159"/>
        <v>#NAME?</v>
      </c>
      <c r="Q41" s="229" t="e">
        <f t="shared" ca="1" si="159"/>
        <v>#NAME?</v>
      </c>
      <c r="R41" s="229" t="e">
        <f t="shared" ca="1" si="159"/>
        <v>#NAME?</v>
      </c>
      <c r="S41" s="229" t="e">
        <f t="shared" ca="1" si="159"/>
        <v>#NAME?</v>
      </c>
      <c r="T41" s="229" t="e">
        <f ca="1">_xludf.IFS(T35&gt;T38,"USA",T38&gt;T35,"Europe",T38=T35,"AS")</f>
        <v>#NAME?</v>
      </c>
      <c r="U41" s="230" t="e">
        <f ca="1">T41</f>
        <v>#NAME?</v>
      </c>
      <c r="V41" s="232"/>
      <c r="W41" s="232"/>
    </row>
    <row r="42" spans="1:23" ht="40.5" customHeight="1" x14ac:dyDescent="0.35">
      <c r="A42" s="169"/>
      <c r="B42" s="169"/>
      <c r="C42" s="169"/>
      <c r="D42" s="169"/>
      <c r="E42" s="169"/>
      <c r="F42" s="169"/>
      <c r="G42" s="169"/>
      <c r="H42" s="169"/>
      <c r="I42" s="169"/>
      <c r="J42" s="169"/>
      <c r="K42" s="169"/>
      <c r="L42" s="169"/>
      <c r="M42" s="169"/>
      <c r="N42" s="169"/>
      <c r="O42" s="169"/>
      <c r="P42" s="169"/>
      <c r="Q42" s="169"/>
      <c r="R42" s="169"/>
      <c r="S42" s="169"/>
      <c r="T42" s="169"/>
      <c r="U42" s="169"/>
      <c r="V42" s="169"/>
      <c r="W42" s="169"/>
    </row>
    <row r="43" spans="1:23" ht="15.75" customHeight="1" x14ac:dyDescent="0.35">
      <c r="A43" s="186" t="s">
        <v>79</v>
      </c>
      <c r="B43" s="187">
        <v>1</v>
      </c>
      <c r="C43" s="187">
        <f t="shared" ref="C43:S43" si="160">B43+1</f>
        <v>2</v>
      </c>
      <c r="D43" s="188">
        <f t="shared" si="160"/>
        <v>3</v>
      </c>
      <c r="E43" s="187">
        <f t="shared" si="160"/>
        <v>4</v>
      </c>
      <c r="F43" s="187">
        <f t="shared" si="160"/>
        <v>5</v>
      </c>
      <c r="G43" s="187">
        <f t="shared" si="160"/>
        <v>6</v>
      </c>
      <c r="H43" s="187">
        <f t="shared" si="160"/>
        <v>7</v>
      </c>
      <c r="I43" s="187">
        <f t="shared" si="160"/>
        <v>8</v>
      </c>
      <c r="J43" s="187">
        <f t="shared" si="160"/>
        <v>9</v>
      </c>
      <c r="K43" s="187">
        <f t="shared" si="160"/>
        <v>10</v>
      </c>
      <c r="L43" s="187">
        <f t="shared" si="160"/>
        <v>11</v>
      </c>
      <c r="M43" s="187">
        <f t="shared" si="160"/>
        <v>12</v>
      </c>
      <c r="N43" s="188">
        <f t="shared" si="160"/>
        <v>13</v>
      </c>
      <c r="O43" s="187">
        <f t="shared" si="160"/>
        <v>14</v>
      </c>
      <c r="P43" s="187">
        <f t="shared" si="160"/>
        <v>15</v>
      </c>
      <c r="Q43" s="187">
        <f t="shared" si="160"/>
        <v>16</v>
      </c>
      <c r="R43" s="187">
        <f t="shared" si="160"/>
        <v>17</v>
      </c>
      <c r="S43" s="187">
        <f t="shared" si="160"/>
        <v>18</v>
      </c>
      <c r="T43" s="187" t="s">
        <v>6</v>
      </c>
      <c r="U43" s="192" t="s">
        <v>87</v>
      </c>
      <c r="V43" s="169"/>
      <c r="W43" s="169"/>
    </row>
    <row r="44" spans="1:23" ht="15.75" customHeight="1" x14ac:dyDescent="0.35">
      <c r="A44" s="195" t="s">
        <v>40</v>
      </c>
      <c r="B44" s="197" t="e">
        <f t="shared" ref="B44:S44" si="161">SMALL(B45:B46,1)</f>
        <v>#REF!</v>
      </c>
      <c r="C44" s="197" t="e">
        <f t="shared" si="161"/>
        <v>#REF!</v>
      </c>
      <c r="D44" s="197" t="e">
        <f t="shared" si="161"/>
        <v>#REF!</v>
      </c>
      <c r="E44" s="197" t="e">
        <f t="shared" si="161"/>
        <v>#REF!</v>
      </c>
      <c r="F44" s="197" t="e">
        <f t="shared" si="161"/>
        <v>#REF!</v>
      </c>
      <c r="G44" s="197" t="e">
        <f t="shared" si="161"/>
        <v>#REF!</v>
      </c>
      <c r="H44" s="197" t="e">
        <f t="shared" si="161"/>
        <v>#REF!</v>
      </c>
      <c r="I44" s="197" t="e">
        <f t="shared" si="161"/>
        <v>#REF!</v>
      </c>
      <c r="J44" s="197" t="e">
        <f t="shared" si="161"/>
        <v>#REF!</v>
      </c>
      <c r="K44" s="197" t="e">
        <f t="shared" si="161"/>
        <v>#REF!</v>
      </c>
      <c r="L44" s="197" t="e">
        <f t="shared" si="161"/>
        <v>#REF!</v>
      </c>
      <c r="M44" s="197" t="e">
        <f t="shared" si="161"/>
        <v>#REF!</v>
      </c>
      <c r="N44" s="197" t="e">
        <f t="shared" si="161"/>
        <v>#REF!</v>
      </c>
      <c r="O44" s="197" t="e">
        <f t="shared" si="161"/>
        <v>#REF!</v>
      </c>
      <c r="P44" s="197" t="e">
        <f t="shared" si="161"/>
        <v>#REF!</v>
      </c>
      <c r="Q44" s="197" t="e">
        <f t="shared" si="161"/>
        <v>#REF!</v>
      </c>
      <c r="R44" s="197" t="e">
        <f t="shared" si="161"/>
        <v>#REF!</v>
      </c>
      <c r="S44" s="197" t="e">
        <f t="shared" si="161"/>
        <v>#REF!</v>
      </c>
      <c r="T44" s="198">
        <f ca="1">COUNTIF(B50:S50,"USA")</f>
        <v>0</v>
      </c>
      <c r="U44" s="245">
        <f ca="1">T44-T47</f>
        <v>0</v>
      </c>
      <c r="V44" s="169"/>
      <c r="W44" s="169"/>
    </row>
    <row r="45" spans="1:23" ht="15.75" customHeight="1" x14ac:dyDescent="0.35">
      <c r="A45" s="200" t="s">
        <v>66</v>
      </c>
      <c r="B45" s="249" t="e">
        <f t="shared" ref="B45:B46" si="162">VLOOKUP(A45,#REF!,5,FALSE)</f>
        <v>#REF!</v>
      </c>
      <c r="C45" s="249" t="e">
        <f t="shared" ref="C45:C46" si="163">VLOOKUP(A45,#REF!,6,FALSE)</f>
        <v>#REF!</v>
      </c>
      <c r="D45" s="249" t="e">
        <f t="shared" ref="D45:D46" si="164">VLOOKUP(A45,#REF!,7,FALSE)</f>
        <v>#REF!</v>
      </c>
      <c r="E45" s="249" t="e">
        <f t="shared" ref="E45:E46" si="165">VLOOKUP(A45,#REF!,8,FALSE)</f>
        <v>#REF!</v>
      </c>
      <c r="F45" s="249" t="e">
        <f t="shared" ref="F45:F46" si="166">VLOOKUP(A45,#REF!,9,FALSE)</f>
        <v>#REF!</v>
      </c>
      <c r="G45" s="249" t="e">
        <f t="shared" ref="G45:G46" si="167">VLOOKUP(A45,#REF!,10,FALSE)</f>
        <v>#REF!</v>
      </c>
      <c r="H45" s="249" t="e">
        <f t="shared" ref="H45:H46" si="168">VLOOKUP(A45,#REF!,11,FALSE)</f>
        <v>#REF!</v>
      </c>
      <c r="I45" s="249" t="e">
        <f t="shared" ref="I45:I46" si="169">VLOOKUP(A45,#REF!,12,FALSE)</f>
        <v>#REF!</v>
      </c>
      <c r="J45" s="249" t="e">
        <f t="shared" ref="J45:J46" si="170">VLOOKUP(A45,#REF!,13,FALSE)</f>
        <v>#REF!</v>
      </c>
      <c r="K45" s="249" t="e">
        <f t="shared" ref="K45:K46" si="171">VLOOKUP(A45,#REF!,15,FALSE)</f>
        <v>#REF!</v>
      </c>
      <c r="L45" s="249" t="e">
        <f t="shared" ref="L45:L46" si="172">VLOOKUP(A45,#REF!,16,FALSE)</f>
        <v>#REF!</v>
      </c>
      <c r="M45" s="249" t="e">
        <f t="shared" ref="M45:M46" si="173">VLOOKUP(A45,#REF!,17,FALSE)</f>
        <v>#REF!</v>
      </c>
      <c r="N45" s="249" t="e">
        <f t="shared" ref="N45:N46" si="174">VLOOKUP(A45,#REF!,18,FALSE)</f>
        <v>#REF!</v>
      </c>
      <c r="O45" s="249" t="e">
        <f t="shared" ref="O45:O46" si="175">VLOOKUP(A45,#REF!,19,FALSE)</f>
        <v>#REF!</v>
      </c>
      <c r="P45" s="249" t="e">
        <f t="shared" ref="P45:P46" si="176">VLOOKUP(A45,#REF!,20,FALSE)</f>
        <v>#REF!</v>
      </c>
      <c r="Q45" s="249" t="e">
        <f t="shared" ref="Q45:Q46" si="177">VLOOKUP(A45,#REF!,21,FALSE)</f>
        <v>#REF!</v>
      </c>
      <c r="R45" s="249" t="e">
        <f t="shared" ref="R45:R46" si="178">VLOOKUP(A45,#REF!,22,FALSE)</f>
        <v>#REF!</v>
      </c>
      <c r="S45" s="249" t="e">
        <f t="shared" ref="S45:S46" si="179">VLOOKUP(A45,#REF!,23,FALSE)</f>
        <v>#REF!</v>
      </c>
      <c r="T45" s="205"/>
      <c r="U45" s="206"/>
      <c r="V45" s="193" t="e">
        <f ca="1">IF(U50="USA",20,0)</f>
        <v>#NAME?</v>
      </c>
      <c r="W45" s="169"/>
    </row>
    <row r="46" spans="1:23" ht="15.75" customHeight="1" x14ac:dyDescent="0.35">
      <c r="A46" s="207" t="s">
        <v>67</v>
      </c>
      <c r="B46" s="250" t="e">
        <f t="shared" si="162"/>
        <v>#REF!</v>
      </c>
      <c r="C46" s="250" t="e">
        <f t="shared" si="163"/>
        <v>#REF!</v>
      </c>
      <c r="D46" s="251" t="e">
        <f t="shared" si="164"/>
        <v>#REF!</v>
      </c>
      <c r="E46" s="251" t="e">
        <f t="shared" si="165"/>
        <v>#REF!</v>
      </c>
      <c r="F46" s="251" t="e">
        <f t="shared" si="166"/>
        <v>#REF!</v>
      </c>
      <c r="G46" s="251" t="e">
        <f t="shared" si="167"/>
        <v>#REF!</v>
      </c>
      <c r="H46" s="251" t="e">
        <f t="shared" si="168"/>
        <v>#REF!</v>
      </c>
      <c r="I46" s="252" t="e">
        <f t="shared" si="169"/>
        <v>#REF!</v>
      </c>
      <c r="J46" s="251" t="e">
        <f t="shared" si="170"/>
        <v>#REF!</v>
      </c>
      <c r="K46" s="251" t="e">
        <f t="shared" si="171"/>
        <v>#REF!</v>
      </c>
      <c r="L46" s="251" t="e">
        <f t="shared" si="172"/>
        <v>#REF!</v>
      </c>
      <c r="M46" s="251" t="e">
        <f t="shared" si="173"/>
        <v>#REF!</v>
      </c>
      <c r="N46" s="251" t="e">
        <f t="shared" si="174"/>
        <v>#REF!</v>
      </c>
      <c r="O46" s="251" t="e">
        <f t="shared" si="175"/>
        <v>#REF!</v>
      </c>
      <c r="P46" s="251" t="e">
        <f t="shared" si="176"/>
        <v>#REF!</v>
      </c>
      <c r="Q46" s="251" t="e">
        <f t="shared" si="177"/>
        <v>#REF!</v>
      </c>
      <c r="R46" s="251" t="e">
        <f t="shared" si="178"/>
        <v>#REF!</v>
      </c>
      <c r="S46" s="251" t="e">
        <f t="shared" si="179"/>
        <v>#REF!</v>
      </c>
      <c r="T46" s="212"/>
      <c r="U46" s="213"/>
      <c r="V46" s="193" t="e">
        <f ca="1">IF(U50="USA",20,0)</f>
        <v>#NAME?</v>
      </c>
      <c r="W46" s="169"/>
    </row>
    <row r="47" spans="1:23" ht="15.75" customHeight="1" x14ac:dyDescent="0.35">
      <c r="A47" s="214" t="s">
        <v>41</v>
      </c>
      <c r="B47" s="215" t="e">
        <f t="shared" ref="B47:S47" si="180">SMALL(B48:B49,1)</f>
        <v>#REF!</v>
      </c>
      <c r="C47" s="215" t="e">
        <f t="shared" si="180"/>
        <v>#REF!</v>
      </c>
      <c r="D47" s="215" t="e">
        <f t="shared" si="180"/>
        <v>#REF!</v>
      </c>
      <c r="E47" s="215" t="e">
        <f t="shared" si="180"/>
        <v>#REF!</v>
      </c>
      <c r="F47" s="215" t="e">
        <f t="shared" si="180"/>
        <v>#REF!</v>
      </c>
      <c r="G47" s="215" t="e">
        <f t="shared" si="180"/>
        <v>#REF!</v>
      </c>
      <c r="H47" s="215" t="e">
        <f t="shared" si="180"/>
        <v>#REF!</v>
      </c>
      <c r="I47" s="215" t="e">
        <f t="shared" si="180"/>
        <v>#REF!</v>
      </c>
      <c r="J47" s="215" t="e">
        <f t="shared" si="180"/>
        <v>#REF!</v>
      </c>
      <c r="K47" s="215" t="e">
        <f t="shared" si="180"/>
        <v>#REF!</v>
      </c>
      <c r="L47" s="215" t="e">
        <f t="shared" si="180"/>
        <v>#REF!</v>
      </c>
      <c r="M47" s="215" t="e">
        <f t="shared" si="180"/>
        <v>#REF!</v>
      </c>
      <c r="N47" s="215" t="e">
        <f t="shared" si="180"/>
        <v>#REF!</v>
      </c>
      <c r="O47" s="215" t="e">
        <f t="shared" si="180"/>
        <v>#REF!</v>
      </c>
      <c r="P47" s="215" t="e">
        <f t="shared" si="180"/>
        <v>#REF!</v>
      </c>
      <c r="Q47" s="215" t="e">
        <f t="shared" si="180"/>
        <v>#REF!</v>
      </c>
      <c r="R47" s="215" t="e">
        <f t="shared" si="180"/>
        <v>#REF!</v>
      </c>
      <c r="S47" s="215" t="e">
        <f t="shared" si="180"/>
        <v>#REF!</v>
      </c>
      <c r="T47" s="248">
        <f ca="1">COUNTIF(B50:S50,"Europe")</f>
        <v>0</v>
      </c>
      <c r="U47" s="217">
        <f ca="1">T47-T44</f>
        <v>0</v>
      </c>
      <c r="V47" s="193"/>
      <c r="W47" s="169"/>
    </row>
    <row r="48" spans="1:23" ht="15.75" customHeight="1" x14ac:dyDescent="0.35">
      <c r="A48" s="200" t="s">
        <v>54</v>
      </c>
      <c r="B48" s="205" t="e">
        <f t="shared" ref="B48:B49" si="181">VLOOKUP(A48,#REF!,5,FALSE)</f>
        <v>#REF!</v>
      </c>
      <c r="C48" s="205" t="e">
        <f t="shared" ref="C48:C49" si="182">VLOOKUP(A48,#REF!,6,FALSE)</f>
        <v>#REF!</v>
      </c>
      <c r="D48" s="205" t="e">
        <f t="shared" ref="D48:D49" si="183">VLOOKUP(A48,#REF!,7,FALSE)</f>
        <v>#REF!</v>
      </c>
      <c r="E48" s="205" t="e">
        <f t="shared" ref="E48:E49" si="184">VLOOKUP(A48,#REF!,8,FALSE)</f>
        <v>#REF!</v>
      </c>
      <c r="F48" s="205" t="e">
        <f t="shared" ref="F48:F49" si="185">VLOOKUP(A48,#REF!,9,FALSE)</f>
        <v>#REF!</v>
      </c>
      <c r="G48" s="205" t="e">
        <f t="shared" ref="G48:G49" si="186">VLOOKUP(A48,#REF!,10,FALSE)</f>
        <v>#REF!</v>
      </c>
      <c r="H48" s="205" t="e">
        <f t="shared" ref="H48:H49" si="187">VLOOKUP(A48,#REF!,11,FALSE)</f>
        <v>#REF!</v>
      </c>
      <c r="I48" s="205" t="e">
        <f t="shared" ref="I48:I49" si="188">VLOOKUP(A48,#REF!,12,FALSE)</f>
        <v>#REF!</v>
      </c>
      <c r="J48" s="205" t="e">
        <f t="shared" ref="J48:J49" si="189">VLOOKUP(A48,#REF!,13,FALSE)</f>
        <v>#REF!</v>
      </c>
      <c r="K48" s="205" t="e">
        <f t="shared" ref="K48:K49" si="190">VLOOKUP(A48,#REF!,15,FALSE)</f>
        <v>#REF!</v>
      </c>
      <c r="L48" s="205" t="e">
        <f t="shared" ref="L48:L49" si="191">VLOOKUP(A48,#REF!,16,FALSE)</f>
        <v>#REF!</v>
      </c>
      <c r="M48" s="205" t="e">
        <f t="shared" ref="M48:M49" si="192">VLOOKUP(A48,#REF!,17,FALSE)</f>
        <v>#REF!</v>
      </c>
      <c r="N48" s="205" t="e">
        <f t="shared" ref="N48:N49" si="193">VLOOKUP(A48,#REF!,18,FALSE)</f>
        <v>#REF!</v>
      </c>
      <c r="O48" s="205" t="e">
        <f t="shared" ref="O48:O49" si="194">VLOOKUP(A48,#REF!,19,FALSE)</f>
        <v>#REF!</v>
      </c>
      <c r="P48" s="205" t="e">
        <f t="shared" ref="P48:P49" si="195">VLOOKUP(A48,#REF!,20,FALSE)</f>
        <v>#REF!</v>
      </c>
      <c r="Q48" s="205" t="e">
        <f t="shared" ref="Q48:Q49" si="196">VLOOKUP(A48,#REF!,21,FALSE)</f>
        <v>#REF!</v>
      </c>
      <c r="R48" s="205" t="e">
        <f t="shared" ref="R48:R49" si="197">VLOOKUP(A48,#REF!,22,FALSE)</f>
        <v>#REF!</v>
      </c>
      <c r="S48" s="205" t="e">
        <f t="shared" ref="S48:S49" si="198">VLOOKUP(A48,#REF!,23,FALSE)</f>
        <v>#REF!</v>
      </c>
      <c r="T48" s="205"/>
      <c r="U48" s="206"/>
      <c r="V48" s="193" t="e">
        <f ca="1">IF(U50="Europe",20,0)</f>
        <v>#NAME?</v>
      </c>
      <c r="W48" s="169"/>
    </row>
    <row r="49" spans="1:23" ht="15.75" customHeight="1" x14ac:dyDescent="0.35">
      <c r="A49" s="220" t="s">
        <v>74</v>
      </c>
      <c r="B49" s="226" t="e">
        <f t="shared" si="181"/>
        <v>#REF!</v>
      </c>
      <c r="C49" s="226" t="e">
        <f t="shared" si="182"/>
        <v>#REF!</v>
      </c>
      <c r="D49" s="226" t="e">
        <f t="shared" si="183"/>
        <v>#REF!</v>
      </c>
      <c r="E49" s="226" t="e">
        <f t="shared" si="184"/>
        <v>#REF!</v>
      </c>
      <c r="F49" s="226" t="e">
        <f t="shared" si="185"/>
        <v>#REF!</v>
      </c>
      <c r="G49" s="226" t="e">
        <f t="shared" si="186"/>
        <v>#REF!</v>
      </c>
      <c r="H49" s="226" t="e">
        <f t="shared" si="187"/>
        <v>#REF!</v>
      </c>
      <c r="I49" s="226" t="e">
        <f t="shared" si="188"/>
        <v>#REF!</v>
      </c>
      <c r="J49" s="226" t="e">
        <f t="shared" si="189"/>
        <v>#REF!</v>
      </c>
      <c r="K49" s="226" t="e">
        <f t="shared" si="190"/>
        <v>#REF!</v>
      </c>
      <c r="L49" s="226" t="e">
        <f t="shared" si="191"/>
        <v>#REF!</v>
      </c>
      <c r="M49" s="226" t="e">
        <f t="shared" si="192"/>
        <v>#REF!</v>
      </c>
      <c r="N49" s="226" t="e">
        <f t="shared" si="193"/>
        <v>#REF!</v>
      </c>
      <c r="O49" s="226" t="e">
        <f t="shared" si="194"/>
        <v>#REF!</v>
      </c>
      <c r="P49" s="226" t="e">
        <f t="shared" si="195"/>
        <v>#REF!</v>
      </c>
      <c r="Q49" s="226" t="e">
        <f t="shared" si="196"/>
        <v>#REF!</v>
      </c>
      <c r="R49" s="226" t="e">
        <f t="shared" si="197"/>
        <v>#REF!</v>
      </c>
      <c r="S49" s="226" t="e">
        <f t="shared" si="198"/>
        <v>#REF!</v>
      </c>
      <c r="T49" s="226"/>
      <c r="U49" s="227"/>
      <c r="V49" s="193" t="e">
        <f ca="1">IF(U50="Europe",20,0)</f>
        <v>#NAME?</v>
      </c>
      <c r="W49" s="169"/>
    </row>
    <row r="50" spans="1:23" ht="15.75" customHeight="1" x14ac:dyDescent="0.35">
      <c r="A50" s="228"/>
      <c r="B50" s="229" t="e">
        <f t="shared" ref="B50:S50" ca="1" si="199">_xludf.IFS(B47&lt;1,"NP",B44&lt;1,"NP",B44&lt;B47,"USA",B47&lt;B44,"Europe",B47=B44,"Draw")</f>
        <v>#NAME?</v>
      </c>
      <c r="C50" s="229" t="e">
        <f t="shared" ca="1" si="199"/>
        <v>#NAME?</v>
      </c>
      <c r="D50" s="229" t="e">
        <f t="shared" ca="1" si="199"/>
        <v>#NAME?</v>
      </c>
      <c r="E50" s="229" t="e">
        <f t="shared" ca="1" si="199"/>
        <v>#NAME?</v>
      </c>
      <c r="F50" s="229" t="e">
        <f t="shared" ca="1" si="199"/>
        <v>#NAME?</v>
      </c>
      <c r="G50" s="229" t="e">
        <f t="shared" ca="1" si="199"/>
        <v>#NAME?</v>
      </c>
      <c r="H50" s="229" t="e">
        <f t="shared" ca="1" si="199"/>
        <v>#NAME?</v>
      </c>
      <c r="I50" s="229" t="e">
        <f t="shared" ca="1" si="199"/>
        <v>#NAME?</v>
      </c>
      <c r="J50" s="229" t="e">
        <f t="shared" ca="1" si="199"/>
        <v>#NAME?</v>
      </c>
      <c r="K50" s="229" t="e">
        <f t="shared" ca="1" si="199"/>
        <v>#NAME?</v>
      </c>
      <c r="L50" s="229" t="e">
        <f t="shared" ca="1" si="199"/>
        <v>#NAME?</v>
      </c>
      <c r="M50" s="229" t="e">
        <f t="shared" ca="1" si="199"/>
        <v>#NAME?</v>
      </c>
      <c r="N50" s="229" t="e">
        <f t="shared" ca="1" si="199"/>
        <v>#NAME?</v>
      </c>
      <c r="O50" s="229" t="e">
        <f t="shared" ca="1" si="199"/>
        <v>#NAME?</v>
      </c>
      <c r="P50" s="229" t="e">
        <f t="shared" ca="1" si="199"/>
        <v>#NAME?</v>
      </c>
      <c r="Q50" s="229" t="e">
        <f t="shared" ca="1" si="199"/>
        <v>#NAME?</v>
      </c>
      <c r="R50" s="229" t="e">
        <f t="shared" ca="1" si="199"/>
        <v>#NAME?</v>
      </c>
      <c r="S50" s="229" t="e">
        <f t="shared" ca="1" si="199"/>
        <v>#NAME?</v>
      </c>
      <c r="T50" s="229" t="e">
        <f ca="1">_xludf.IFS(T44&gt;T47,"USA",T47&gt;T44,"Europe",T47=T44,"AS")</f>
        <v>#NAME?</v>
      </c>
      <c r="U50" s="230" t="e">
        <f ca="1">T50</f>
        <v>#NAME?</v>
      </c>
      <c r="V50" s="232"/>
      <c r="W50" s="232"/>
    </row>
    <row r="51" spans="1:23" ht="15.75" customHeight="1" x14ac:dyDescent="0.35">
      <c r="A51" s="253"/>
      <c r="B51" s="253"/>
      <c r="C51" s="253"/>
      <c r="D51" s="253"/>
      <c r="E51" s="253"/>
      <c r="F51" s="253"/>
      <c r="G51" s="253"/>
      <c r="H51" s="253"/>
      <c r="I51" s="253"/>
      <c r="J51" s="253"/>
      <c r="K51" s="253"/>
      <c r="L51" s="253"/>
      <c r="M51" s="253"/>
      <c r="N51" s="253"/>
      <c r="O51" s="253"/>
      <c r="P51" s="253"/>
      <c r="Q51" s="253"/>
      <c r="R51" s="253"/>
      <c r="S51" s="253"/>
      <c r="T51" s="253"/>
      <c r="U51" s="253"/>
      <c r="V51" s="169"/>
      <c r="W51" s="169"/>
    </row>
    <row r="52" spans="1:23" ht="15.75" customHeight="1" x14ac:dyDescent="0.35">
      <c r="A52" s="254"/>
      <c r="B52" s="254"/>
      <c r="C52" s="254"/>
      <c r="D52" s="184"/>
      <c r="E52" s="184"/>
      <c r="F52" s="184"/>
      <c r="G52" s="184"/>
      <c r="H52" s="184"/>
      <c r="I52" s="184"/>
      <c r="J52" s="184"/>
      <c r="K52" s="184"/>
      <c r="L52" s="184"/>
      <c r="M52" s="184"/>
      <c r="N52" s="184"/>
      <c r="O52" s="184"/>
      <c r="P52" s="184"/>
      <c r="Q52" s="184"/>
      <c r="R52" s="184"/>
      <c r="S52" s="184"/>
      <c r="T52" s="184"/>
      <c r="U52" s="184"/>
      <c r="V52" s="169"/>
      <c r="W52" s="169"/>
    </row>
    <row r="53" spans="1:23" ht="15.75" customHeight="1" x14ac:dyDescent="0.35">
      <c r="A53" s="180"/>
      <c r="B53" s="180"/>
      <c r="C53" s="180"/>
      <c r="D53" s="180"/>
      <c r="E53" s="184"/>
      <c r="F53" s="184"/>
      <c r="G53" s="184"/>
      <c r="H53" s="184"/>
      <c r="I53" s="184"/>
      <c r="J53" s="184"/>
      <c r="K53" s="184"/>
      <c r="L53" s="184"/>
      <c r="M53" s="184"/>
      <c r="N53" s="184"/>
      <c r="O53" s="184"/>
      <c r="P53" s="184"/>
      <c r="Q53" s="184"/>
      <c r="R53" s="184"/>
      <c r="S53" s="184"/>
      <c r="T53" s="184"/>
      <c r="U53" s="184"/>
      <c r="V53" s="169"/>
      <c r="W53" s="169"/>
    </row>
    <row r="54" spans="1:23" ht="15.75" customHeight="1" x14ac:dyDescent="0.35">
      <c r="A54" s="180"/>
      <c r="B54" s="180"/>
      <c r="C54" s="180"/>
      <c r="D54" s="180"/>
      <c r="E54" s="184"/>
      <c r="F54" s="184"/>
      <c r="G54" s="184"/>
      <c r="H54" s="184"/>
      <c r="I54" s="184"/>
      <c r="J54" s="184"/>
      <c r="K54" s="184"/>
      <c r="L54" s="184"/>
      <c r="M54" s="184"/>
      <c r="N54" s="184"/>
      <c r="O54" s="184"/>
      <c r="P54" s="184"/>
      <c r="Q54" s="184"/>
      <c r="R54" s="184"/>
      <c r="S54" s="184"/>
      <c r="T54" s="184"/>
      <c r="U54" s="184"/>
      <c r="V54" s="169"/>
      <c r="W54" s="169"/>
    </row>
    <row r="55" spans="1:23" ht="15.75" customHeight="1" x14ac:dyDescent="0.35">
      <c r="A55" s="180"/>
      <c r="B55" s="180"/>
      <c r="C55" s="180"/>
      <c r="D55" s="180"/>
      <c r="E55" s="184"/>
      <c r="F55" s="184"/>
      <c r="G55" s="184"/>
      <c r="H55" s="184"/>
      <c r="I55" s="184"/>
      <c r="J55" s="184"/>
      <c r="K55" s="184"/>
      <c r="L55" s="184"/>
      <c r="M55" s="184"/>
      <c r="N55" s="184"/>
      <c r="O55" s="184"/>
      <c r="P55" s="184"/>
      <c r="Q55" s="184"/>
      <c r="R55" s="184"/>
      <c r="S55" s="184"/>
      <c r="T55" s="184"/>
      <c r="U55" s="184"/>
      <c r="V55" s="169"/>
      <c r="W55" s="169"/>
    </row>
    <row r="56" spans="1:23" ht="15.75" customHeight="1" x14ac:dyDescent="0.35">
      <c r="A56" s="180"/>
      <c r="B56" s="180"/>
      <c r="C56" s="180"/>
      <c r="D56" s="184"/>
      <c r="E56" s="184"/>
      <c r="F56" s="184"/>
      <c r="G56" s="184"/>
      <c r="H56" s="184"/>
      <c r="I56" s="184"/>
      <c r="J56" s="184"/>
      <c r="K56" s="184"/>
      <c r="L56" s="184"/>
      <c r="M56" s="184"/>
      <c r="N56" s="184"/>
      <c r="O56" s="184"/>
      <c r="P56" s="184"/>
      <c r="Q56" s="184"/>
      <c r="R56" s="184"/>
      <c r="S56" s="184"/>
      <c r="T56" s="184"/>
      <c r="U56" s="184"/>
      <c r="V56" s="169"/>
      <c r="W56" s="169"/>
    </row>
    <row r="57" spans="1:23" ht="15.75" customHeight="1" x14ac:dyDescent="0.35">
      <c r="A57" s="180"/>
      <c r="B57" s="180"/>
      <c r="C57" s="184"/>
      <c r="D57" s="184"/>
      <c r="E57" s="184"/>
      <c r="F57" s="184"/>
      <c r="G57" s="184"/>
      <c r="H57" s="184"/>
      <c r="I57" s="184"/>
      <c r="J57" s="184"/>
      <c r="K57" s="184"/>
      <c r="L57" s="184"/>
      <c r="M57" s="184"/>
      <c r="N57" s="184"/>
      <c r="O57" s="184"/>
      <c r="P57" s="184"/>
      <c r="Q57" s="184"/>
      <c r="R57" s="184"/>
      <c r="S57" s="184"/>
      <c r="T57" s="184"/>
      <c r="U57" s="184"/>
      <c r="V57" s="169"/>
      <c r="W57" s="169"/>
    </row>
    <row r="58" spans="1:23" ht="15.75" customHeight="1" x14ac:dyDescent="0.35">
      <c r="A58" s="180"/>
      <c r="B58" s="180"/>
      <c r="C58" s="184"/>
      <c r="D58" s="184"/>
      <c r="E58" s="184"/>
      <c r="F58" s="184"/>
      <c r="G58" s="184"/>
      <c r="H58" s="184"/>
      <c r="I58" s="184"/>
      <c r="J58" s="184"/>
      <c r="K58" s="184"/>
      <c r="L58" s="184"/>
      <c r="M58" s="184"/>
      <c r="N58" s="184"/>
      <c r="O58" s="184"/>
      <c r="P58" s="184"/>
      <c r="Q58" s="184"/>
      <c r="R58" s="184"/>
      <c r="S58" s="184"/>
      <c r="T58" s="184"/>
      <c r="U58" s="184"/>
      <c r="V58" s="169"/>
      <c r="W58" s="169"/>
    </row>
    <row r="59" spans="1:23" ht="15.75" customHeight="1" x14ac:dyDescent="0.35">
      <c r="A59" s="180"/>
      <c r="B59" s="180"/>
      <c r="C59" s="184"/>
      <c r="D59" s="184"/>
      <c r="E59" s="184"/>
      <c r="F59" s="184"/>
      <c r="G59" s="184"/>
      <c r="H59" s="184"/>
      <c r="I59" s="184"/>
      <c r="J59" s="184"/>
      <c r="K59" s="184"/>
      <c r="L59" s="184"/>
      <c r="M59" s="184"/>
      <c r="N59" s="184"/>
      <c r="O59" s="184"/>
      <c r="P59" s="184"/>
      <c r="Q59" s="184"/>
      <c r="R59" s="184"/>
      <c r="S59" s="184"/>
      <c r="T59" s="184"/>
      <c r="U59" s="184"/>
      <c r="V59" s="169"/>
      <c r="W59" s="169"/>
    </row>
    <row r="60" spans="1:23" ht="15.75" customHeight="1" x14ac:dyDescent="0.35">
      <c r="A60" s="180"/>
      <c r="B60" s="180"/>
      <c r="C60" s="184"/>
      <c r="D60" s="184"/>
      <c r="E60" s="184"/>
      <c r="F60" s="184"/>
      <c r="G60" s="184"/>
      <c r="H60" s="184"/>
      <c r="I60" s="184"/>
      <c r="J60" s="184"/>
      <c r="K60" s="184"/>
      <c r="L60" s="184"/>
      <c r="M60" s="184"/>
      <c r="N60" s="184"/>
      <c r="O60" s="184"/>
      <c r="P60" s="184"/>
      <c r="Q60" s="184"/>
      <c r="R60" s="184"/>
      <c r="S60" s="184"/>
      <c r="T60" s="184"/>
      <c r="U60" s="184"/>
      <c r="V60" s="169"/>
      <c r="W60" s="169"/>
    </row>
    <row r="61" spans="1:23" ht="15.75" customHeight="1" x14ac:dyDescent="0.35">
      <c r="A61" s="180"/>
      <c r="B61" s="180"/>
      <c r="C61" s="184"/>
      <c r="D61" s="184"/>
      <c r="E61" s="184"/>
      <c r="F61" s="184"/>
      <c r="G61" s="184"/>
      <c r="H61" s="184"/>
      <c r="I61" s="184"/>
      <c r="J61" s="184"/>
      <c r="K61" s="184"/>
      <c r="L61" s="184"/>
      <c r="M61" s="184"/>
      <c r="N61" s="184"/>
      <c r="O61" s="184"/>
      <c r="P61" s="184"/>
      <c r="Q61" s="184"/>
      <c r="R61" s="184"/>
      <c r="S61" s="184"/>
      <c r="T61" s="184"/>
      <c r="U61" s="184"/>
      <c r="V61" s="169"/>
      <c r="W61" s="169"/>
    </row>
    <row r="62" spans="1:23" ht="15.75" customHeight="1" x14ac:dyDescent="0.35">
      <c r="A62" s="180"/>
      <c r="B62" s="180"/>
      <c r="C62" s="184"/>
      <c r="D62" s="184"/>
      <c r="E62" s="184"/>
      <c r="F62" s="184"/>
      <c r="G62" s="184"/>
      <c r="H62" s="184"/>
      <c r="I62" s="184"/>
      <c r="J62" s="184"/>
      <c r="K62" s="184"/>
      <c r="L62" s="184"/>
      <c r="M62" s="184"/>
      <c r="N62" s="184"/>
      <c r="O62" s="184"/>
      <c r="P62" s="184"/>
      <c r="Q62" s="184"/>
      <c r="R62" s="184"/>
      <c r="S62" s="184"/>
      <c r="T62" s="184"/>
      <c r="U62" s="184"/>
      <c r="V62" s="169"/>
      <c r="W62" s="169"/>
    </row>
    <row r="63" spans="1:23" ht="15.75" customHeight="1" x14ac:dyDescent="0.35">
      <c r="A63" s="180"/>
      <c r="B63" s="180"/>
      <c r="C63" s="184"/>
      <c r="D63" s="184"/>
      <c r="E63" s="184"/>
      <c r="F63" s="184"/>
      <c r="G63" s="184"/>
      <c r="H63" s="184"/>
      <c r="I63" s="184"/>
      <c r="J63" s="184"/>
      <c r="K63" s="184"/>
      <c r="L63" s="184"/>
      <c r="M63" s="184"/>
      <c r="N63" s="184"/>
      <c r="O63" s="184"/>
      <c r="P63" s="184"/>
      <c r="Q63" s="184"/>
      <c r="R63" s="184"/>
      <c r="S63" s="184"/>
      <c r="T63" s="184"/>
      <c r="U63" s="184"/>
      <c r="V63" s="169"/>
      <c r="W63" s="169"/>
    </row>
    <row r="64" spans="1:23" ht="15.75" customHeight="1" x14ac:dyDescent="0.35">
      <c r="A64" s="184"/>
      <c r="B64" s="184"/>
      <c r="C64" s="184"/>
      <c r="D64" s="184"/>
      <c r="E64" s="184"/>
      <c r="F64" s="184"/>
      <c r="G64" s="184"/>
      <c r="H64" s="184"/>
      <c r="I64" s="184"/>
      <c r="J64" s="184"/>
      <c r="K64" s="184"/>
      <c r="L64" s="184"/>
      <c r="M64" s="184"/>
      <c r="N64" s="184"/>
      <c r="O64" s="184"/>
      <c r="P64" s="184"/>
      <c r="Q64" s="184"/>
      <c r="R64" s="184"/>
      <c r="S64" s="184"/>
      <c r="T64" s="184"/>
      <c r="U64" s="184"/>
      <c r="V64" s="169"/>
      <c r="W64" s="169"/>
    </row>
    <row r="65" spans="1:23" ht="15.75" customHeight="1" x14ac:dyDescent="0.35">
      <c r="A65" s="184"/>
      <c r="B65" s="184"/>
      <c r="C65" s="184"/>
      <c r="D65" s="184"/>
      <c r="E65" s="184"/>
      <c r="F65" s="184"/>
      <c r="G65" s="184"/>
      <c r="H65" s="184"/>
      <c r="I65" s="184"/>
      <c r="J65" s="184"/>
      <c r="K65" s="184"/>
      <c r="L65" s="184"/>
      <c r="M65" s="184"/>
      <c r="N65" s="184"/>
      <c r="O65" s="184"/>
      <c r="P65" s="184"/>
      <c r="Q65" s="184"/>
      <c r="R65" s="184"/>
      <c r="S65" s="184"/>
      <c r="T65" s="184"/>
      <c r="U65" s="184"/>
      <c r="V65" s="169"/>
      <c r="W65" s="169"/>
    </row>
    <row r="66" spans="1:23" ht="15.75" customHeight="1" x14ac:dyDescent="0.35">
      <c r="V66" s="169"/>
      <c r="W66" s="169"/>
    </row>
    <row r="67" spans="1:23" ht="15.75" customHeight="1" x14ac:dyDescent="0.35">
      <c r="V67" s="169"/>
      <c r="W67" s="169"/>
    </row>
    <row r="68" spans="1:23" ht="15.75" customHeight="1" x14ac:dyDescent="0.35">
      <c r="V68" s="169"/>
      <c r="W68" s="169"/>
    </row>
    <row r="69" spans="1:23" ht="15.75" customHeight="1" x14ac:dyDescent="0.35">
      <c r="V69" s="169"/>
      <c r="W69" s="169"/>
    </row>
    <row r="70" spans="1:23" ht="15.75" customHeight="1" x14ac:dyDescent="0.35">
      <c r="V70" s="169"/>
      <c r="W70" s="169"/>
    </row>
    <row r="71" spans="1:23" ht="15.75" customHeight="1" x14ac:dyDescent="0.35">
      <c r="V71" s="169"/>
      <c r="W71" s="169"/>
    </row>
    <row r="72" spans="1:23" ht="15.75" customHeight="1" x14ac:dyDescent="0.35">
      <c r="V72" s="169"/>
      <c r="W72" s="169"/>
    </row>
    <row r="73" spans="1:23" ht="15.75" customHeight="1" x14ac:dyDescent="0.35">
      <c r="V73" s="169"/>
      <c r="W73" s="169"/>
    </row>
    <row r="74" spans="1:23" ht="15.75" customHeight="1" x14ac:dyDescent="0.35">
      <c r="V74" s="169"/>
      <c r="W74" s="169"/>
    </row>
    <row r="75" spans="1:23" ht="15.75" customHeight="1" x14ac:dyDescent="0.35">
      <c r="V75" s="169"/>
      <c r="W75" s="169"/>
    </row>
    <row r="76" spans="1:23" ht="15.75" customHeight="1" x14ac:dyDescent="0.35">
      <c r="V76" s="169"/>
      <c r="W76" s="169"/>
    </row>
    <row r="77" spans="1:23" ht="15.75" customHeight="1" x14ac:dyDescent="0.35">
      <c r="V77" s="169"/>
      <c r="W77" s="169"/>
    </row>
    <row r="78" spans="1:23" ht="15.75" customHeight="1" x14ac:dyDescent="0.35">
      <c r="V78" s="169"/>
      <c r="W78" s="169"/>
    </row>
    <row r="79" spans="1:23" ht="15.75" customHeight="1" x14ac:dyDescent="0.35">
      <c r="V79" s="169"/>
      <c r="W79" s="169"/>
    </row>
    <row r="80" spans="1:23" ht="15.75" customHeight="1" x14ac:dyDescent="0.35">
      <c r="V80" s="169"/>
      <c r="W80" s="169"/>
    </row>
    <row r="81" spans="22:23" ht="15.75" customHeight="1" x14ac:dyDescent="0.35">
      <c r="V81" s="169"/>
      <c r="W81" s="169"/>
    </row>
    <row r="82" spans="22:23" ht="15.75" customHeight="1" x14ac:dyDescent="0.35">
      <c r="V82" s="169"/>
      <c r="W82" s="169"/>
    </row>
    <row r="83" spans="22:23" ht="15.75" customHeight="1" x14ac:dyDescent="0.35">
      <c r="V83" s="169"/>
      <c r="W83" s="169"/>
    </row>
    <row r="84" spans="22:23" ht="15.75" customHeight="1" x14ac:dyDescent="0.35">
      <c r="V84" s="169"/>
      <c r="W84" s="169"/>
    </row>
    <row r="85" spans="22:23" ht="15.75" customHeight="1" x14ac:dyDescent="0.35">
      <c r="V85" s="169"/>
      <c r="W85" s="169"/>
    </row>
    <row r="86" spans="22:23" ht="15.75" customHeight="1" x14ac:dyDescent="0.35">
      <c r="V86" s="169"/>
      <c r="W86" s="169"/>
    </row>
    <row r="87" spans="22:23" ht="15.75" customHeight="1" x14ac:dyDescent="0.35">
      <c r="V87" s="169"/>
      <c r="W87" s="169"/>
    </row>
    <row r="88" spans="22:23" ht="15.75" customHeight="1" x14ac:dyDescent="0.35">
      <c r="V88" s="169"/>
      <c r="W88" s="169"/>
    </row>
    <row r="89" spans="22:23" ht="15.75" customHeight="1" x14ac:dyDescent="0.35">
      <c r="V89" s="169"/>
      <c r="W89" s="169"/>
    </row>
    <row r="90" spans="22:23" ht="15.75" customHeight="1" x14ac:dyDescent="0.35">
      <c r="V90" s="169"/>
      <c r="W90" s="169"/>
    </row>
    <row r="91" spans="22:23" ht="15.75" customHeight="1" x14ac:dyDescent="0.35">
      <c r="V91" s="169"/>
      <c r="W91" s="169"/>
    </row>
    <row r="92" spans="22:23" ht="15.75" customHeight="1" x14ac:dyDescent="0.35">
      <c r="V92" s="169"/>
      <c r="W92" s="169"/>
    </row>
    <row r="93" spans="22:23" ht="15.75" customHeight="1" x14ac:dyDescent="0.35">
      <c r="V93" s="169"/>
      <c r="W93" s="169"/>
    </row>
    <row r="94" spans="22:23" ht="15.75" customHeight="1" x14ac:dyDescent="0.35">
      <c r="V94" s="169"/>
      <c r="W94" s="169"/>
    </row>
    <row r="95" spans="22:23" ht="15.75" customHeight="1" x14ac:dyDescent="0.35">
      <c r="V95" s="169"/>
      <c r="W95" s="169"/>
    </row>
    <row r="96" spans="22:23" ht="15.75" customHeight="1" x14ac:dyDescent="0.35">
      <c r="V96" s="169"/>
      <c r="W96" s="169"/>
    </row>
    <row r="97" spans="22:23" ht="15.75" customHeight="1" x14ac:dyDescent="0.35">
      <c r="V97" s="169"/>
      <c r="W97" s="169"/>
    </row>
    <row r="98" spans="22:23" ht="15.75" customHeight="1" x14ac:dyDescent="0.35">
      <c r="V98" s="169"/>
      <c r="W98" s="169"/>
    </row>
    <row r="99" spans="22:23" ht="15.75" customHeight="1" x14ac:dyDescent="0.35"/>
    <row r="100" spans="22:23" ht="15.75" customHeight="1" x14ac:dyDescent="0.35"/>
    <row r="101" spans="22:23" ht="15.75" customHeight="1" x14ac:dyDescent="0.35"/>
    <row r="102" spans="22:23" ht="15.75" customHeight="1" x14ac:dyDescent="0.35"/>
    <row r="103" spans="22:23" ht="15.75" customHeight="1" x14ac:dyDescent="0.35"/>
    <row r="104" spans="22:23" ht="15.75" customHeight="1" x14ac:dyDescent="0.35"/>
    <row r="105" spans="22:23" ht="15.75" customHeight="1" x14ac:dyDescent="0.35"/>
    <row r="106" spans="22:23" ht="15.75" customHeight="1" x14ac:dyDescent="0.35"/>
    <row r="107" spans="22:23" ht="15.75" customHeight="1" x14ac:dyDescent="0.35"/>
    <row r="108" spans="22:23" ht="15.75" customHeight="1" x14ac:dyDescent="0.35"/>
    <row r="109" spans="22:23" ht="15.75" customHeight="1" x14ac:dyDescent="0.35"/>
    <row r="110" spans="22:23" ht="15.75" customHeight="1" x14ac:dyDescent="0.35"/>
    <row r="111" spans="22:23" ht="15.75" customHeight="1" x14ac:dyDescent="0.35"/>
    <row r="112" spans="22:23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mergeCells count="7">
    <mergeCell ref="A1:B1"/>
    <mergeCell ref="H4:I4"/>
    <mergeCell ref="J4:K4"/>
    <mergeCell ref="H1:K1"/>
    <mergeCell ref="H2:K2"/>
    <mergeCell ref="H3:I3"/>
    <mergeCell ref="J3:K3"/>
  </mergeCells>
  <conditionalFormatting sqref="B8:S13 B17:S22 B26:S31 B35:S40 B44:S49">
    <cfRule type="cellIs" dxfId="48" priority="1" operator="lessThan">
      <formula>1</formula>
    </cfRule>
  </conditionalFormatting>
  <conditionalFormatting sqref="B14:U14 B23:U23 B32:U32 B41:U41 B50:U50">
    <cfRule type="containsText" dxfId="47" priority="2" operator="containsText" text="USA">
      <formula>NOT(ISERROR(SEARCH(("USA"),(B14))))</formula>
    </cfRule>
    <cfRule type="containsText" dxfId="46" priority="3" operator="containsText" text="Europe">
      <formula>NOT(ISERROR(SEARCH(("Europe"),(B14))))</formula>
    </cfRule>
  </conditionalFormatting>
  <pageMargins left="0.7" right="0.7" top="0.75" bottom="0.75" header="0" footer="0"/>
  <pageSetup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400-000000000000}">
          <x14:formula1>
            <xm:f>'Team Charts and Handicaps'!$B$12:$B$21</xm:f>
          </x14:formula1>
          <xm:sqref>A12:A13 A21:A22 A30:A31 A39:A40 A48:A49</xm:sqref>
        </x14:dataValidation>
        <x14:dataValidation type="list" allowBlank="1" xr:uid="{00000000-0002-0000-0400-000001000000}">
          <x14:formula1>
            <xm:f>'Team Charts and Handicaps'!$B$2:$B$11</xm:f>
          </x14:formula1>
          <xm:sqref>A9:A10 A18:A19 A27:A28 A36:A37 A45:A46</xm:sqref>
        </x14:dataValidation>
        <x14:dataValidation type="list" allowBlank="1" xr:uid="{00000000-0002-0000-0400-000002000000}">
          <x14:formula1>
            <xm:f>'Team Charts and Handicaps'!$B$2:$B$21</xm:f>
          </x14:formula1>
          <xm:sqref>A3:A4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List7">
    <tabColor rgb="FF0000FF"/>
    <outlinePr summaryBelow="0" summaryRight="0"/>
  </sheetPr>
  <dimension ref="A1:V1000"/>
  <sheetViews>
    <sheetView workbookViewId="0"/>
  </sheetViews>
  <sheetFormatPr defaultColWidth="14.453125" defaultRowHeight="15" customHeight="1" x14ac:dyDescent="0.35"/>
  <cols>
    <col min="1" max="1" width="11.453125" customWidth="1"/>
    <col min="2" max="2" width="11.81640625" customWidth="1"/>
    <col min="3" max="3" width="5.453125" customWidth="1"/>
    <col min="4" max="7" width="7" customWidth="1"/>
    <col min="8" max="8" width="5.453125" customWidth="1"/>
    <col min="9" max="9" width="6.7265625" customWidth="1"/>
    <col min="10" max="10" width="7" customWidth="1"/>
    <col min="11" max="11" width="7.26953125" customWidth="1"/>
    <col min="12" max="12" width="7" customWidth="1"/>
    <col min="13" max="13" width="6.453125" customWidth="1"/>
    <col min="14" max="15" width="7" customWidth="1"/>
    <col min="16" max="16" width="5.453125" customWidth="1"/>
    <col min="17" max="19" width="7" customWidth="1"/>
    <col min="20" max="20" width="7" hidden="1" customWidth="1"/>
    <col min="21" max="21" width="7.453125" customWidth="1"/>
    <col min="22" max="22" width="11.1796875" hidden="1" customWidth="1"/>
  </cols>
  <sheetData>
    <row r="1" spans="1:22" ht="24" customHeight="1" x14ac:dyDescent="0.7">
      <c r="A1" s="508" t="s">
        <v>81</v>
      </c>
      <c r="B1" s="473"/>
      <c r="C1" s="510" t="s">
        <v>82</v>
      </c>
      <c r="D1" s="497"/>
      <c r="E1" s="497"/>
      <c r="F1" s="498"/>
      <c r="G1" s="180"/>
      <c r="H1" s="180"/>
      <c r="I1" s="180"/>
      <c r="J1" s="180"/>
      <c r="K1" s="180"/>
      <c r="L1" s="180"/>
      <c r="M1" s="180"/>
      <c r="N1" s="510" t="s">
        <v>85</v>
      </c>
      <c r="O1" s="497"/>
      <c r="P1" s="497"/>
      <c r="Q1" s="498"/>
      <c r="R1" s="514" t="s">
        <v>86</v>
      </c>
      <c r="S1" s="473"/>
      <c r="T1" s="184"/>
      <c r="U1" s="184"/>
      <c r="V1" s="184"/>
    </row>
    <row r="2" spans="1:22" ht="23.25" customHeight="1" x14ac:dyDescent="0.45">
      <c r="A2" s="185" t="s">
        <v>15</v>
      </c>
      <c r="B2" s="185" t="s">
        <v>79</v>
      </c>
      <c r="C2" s="499" t="s">
        <v>6</v>
      </c>
      <c r="D2" s="464"/>
      <c r="E2" s="464"/>
      <c r="F2" s="473"/>
      <c r="G2" s="180"/>
      <c r="H2" s="180"/>
      <c r="I2" s="180"/>
      <c r="J2" s="180"/>
      <c r="K2" s="180"/>
      <c r="L2" s="180"/>
      <c r="M2" s="180"/>
      <c r="N2" s="499" t="s">
        <v>6</v>
      </c>
      <c r="O2" s="464"/>
      <c r="P2" s="464"/>
      <c r="Q2" s="473"/>
      <c r="R2" s="185" t="s">
        <v>15</v>
      </c>
      <c r="S2" s="185" t="s">
        <v>79</v>
      </c>
      <c r="T2" s="184"/>
      <c r="U2" s="184"/>
      <c r="V2" s="184"/>
    </row>
    <row r="3" spans="1:22" ht="23.25" customHeight="1" x14ac:dyDescent="0.45">
      <c r="A3" s="185" t="s">
        <v>75</v>
      </c>
      <c r="B3" s="190">
        <v>7</v>
      </c>
      <c r="C3" s="500" t="s">
        <v>40</v>
      </c>
      <c r="D3" s="512"/>
      <c r="E3" s="502" t="s">
        <v>41</v>
      </c>
      <c r="F3" s="512"/>
      <c r="G3" s="180"/>
      <c r="H3" s="180"/>
      <c r="I3" s="180"/>
      <c r="J3" s="180"/>
      <c r="K3" s="180"/>
      <c r="L3" s="180"/>
      <c r="M3" s="180"/>
      <c r="N3" s="500" t="s">
        <v>40</v>
      </c>
      <c r="O3" s="512"/>
      <c r="P3" s="502" t="s">
        <v>41</v>
      </c>
      <c r="Q3" s="503"/>
      <c r="R3" s="185" t="s">
        <v>62</v>
      </c>
      <c r="S3" s="190">
        <v>3</v>
      </c>
      <c r="T3" s="184"/>
      <c r="U3" s="184"/>
      <c r="V3" s="184"/>
    </row>
    <row r="4" spans="1:22" ht="23.25" customHeight="1" x14ac:dyDescent="0.45">
      <c r="A4" s="185" t="s">
        <v>80</v>
      </c>
      <c r="B4" s="190">
        <v>13</v>
      </c>
      <c r="C4" s="513">
        <f t="shared" ref="C4:C5" ca="1" si="0">(COUNTIF($T$16:$T$52,"USA")*1)+(COUNTIF($T$16:$T$52,"AS")*0.5)</f>
        <v>0</v>
      </c>
      <c r="D4" s="473"/>
      <c r="E4" s="511">
        <f t="shared" ref="E4:E5" ca="1" si="1">COUNTIF($T$16:$T$52,"Europe")+(COUNTIF($T$16:$T$52,"AS")*0.5)</f>
        <v>0</v>
      </c>
      <c r="F4" s="473"/>
      <c r="G4" s="180"/>
      <c r="H4" s="180"/>
      <c r="I4" s="180"/>
      <c r="J4" s="180"/>
      <c r="K4" s="180"/>
      <c r="L4" s="180"/>
      <c r="M4" s="196"/>
      <c r="N4" s="505">
        <f t="shared" ref="N4:N5" ca="1" si="2">(COUNTIF($T$63:$T$95,"USA")*1)+(COUNTIF($T$63:$T$95,"AS")*0.5)</f>
        <v>0</v>
      </c>
      <c r="O4" s="506"/>
      <c r="P4" s="504">
        <f t="shared" ref="P4:P5" ca="1" si="3">COUNTIF($T$63:$T$95,"Europe")+(COUNTIF($T$63:$T$95,"AS")*0.5)</f>
        <v>0</v>
      </c>
      <c r="Q4" s="478"/>
      <c r="R4" s="185" t="s">
        <v>78</v>
      </c>
      <c r="S4" s="190">
        <v>13</v>
      </c>
      <c r="T4" s="184"/>
      <c r="U4" s="184"/>
      <c r="V4" s="184"/>
    </row>
    <row r="5" spans="1:22" ht="18" hidden="1" customHeight="1" x14ac:dyDescent="0.45">
      <c r="A5" s="169"/>
      <c r="B5" s="169"/>
      <c r="C5" s="505">
        <f t="shared" ca="1" si="0"/>
        <v>0</v>
      </c>
      <c r="D5" s="509"/>
      <c r="E5" s="504">
        <f t="shared" ca="1" si="1"/>
        <v>0</v>
      </c>
      <c r="F5" s="509"/>
      <c r="G5" s="180"/>
      <c r="H5" s="180"/>
      <c r="I5" s="180"/>
      <c r="J5" s="180"/>
      <c r="K5" s="180"/>
      <c r="L5" s="180"/>
      <c r="M5" s="180"/>
      <c r="N5" s="505">
        <f t="shared" ca="1" si="2"/>
        <v>0</v>
      </c>
      <c r="O5" s="506"/>
      <c r="P5" s="504">
        <f t="shared" ca="1" si="3"/>
        <v>0</v>
      </c>
      <c r="Q5" s="478"/>
      <c r="R5" s="184"/>
      <c r="S5" s="184"/>
      <c r="T5" s="184"/>
      <c r="U5" s="184"/>
      <c r="V5" s="184"/>
    </row>
    <row r="6" spans="1:22" ht="22.5" customHeight="1" x14ac:dyDescent="0.35">
      <c r="A6" s="507" t="s">
        <v>82</v>
      </c>
      <c r="B6" s="467"/>
      <c r="C6" s="467"/>
      <c r="D6" s="467"/>
      <c r="E6" s="467"/>
      <c r="F6" s="467"/>
      <c r="G6" s="467"/>
      <c r="H6" s="467"/>
      <c r="I6" s="467"/>
      <c r="J6" s="467"/>
      <c r="K6" s="467"/>
      <c r="L6" s="467"/>
      <c r="M6" s="467"/>
      <c r="N6" s="467"/>
      <c r="O6" s="467"/>
      <c r="P6" s="467"/>
      <c r="Q6" s="467"/>
      <c r="R6" s="467"/>
      <c r="S6" s="467"/>
      <c r="T6" s="467"/>
      <c r="U6" s="468"/>
      <c r="V6" s="184"/>
    </row>
    <row r="7" spans="1:22" ht="19.5" customHeight="1" x14ac:dyDescent="0.35">
      <c r="A7" s="469"/>
      <c r="B7" s="470"/>
      <c r="C7" s="470"/>
      <c r="D7" s="470"/>
      <c r="E7" s="470"/>
      <c r="F7" s="470"/>
      <c r="G7" s="470"/>
      <c r="H7" s="470"/>
      <c r="I7" s="470"/>
      <c r="J7" s="470"/>
      <c r="K7" s="470"/>
      <c r="L7" s="470"/>
      <c r="M7" s="470"/>
      <c r="N7" s="470"/>
      <c r="O7" s="470"/>
      <c r="P7" s="470"/>
      <c r="Q7" s="470"/>
      <c r="R7" s="470"/>
      <c r="S7" s="470"/>
      <c r="T7" s="470"/>
      <c r="U7" s="471"/>
      <c r="V7" s="184"/>
    </row>
    <row r="8" spans="1:22" ht="14.5" x14ac:dyDescent="0.35">
      <c r="A8" s="183"/>
      <c r="B8" s="183"/>
      <c r="C8" s="183"/>
      <c r="D8" s="183"/>
      <c r="E8" s="183"/>
      <c r="F8" s="183"/>
      <c r="G8" s="183"/>
      <c r="H8" s="183"/>
      <c r="I8" s="183"/>
      <c r="J8" s="183"/>
      <c r="K8" s="183"/>
      <c r="L8" s="183"/>
      <c r="M8" s="183"/>
      <c r="N8" s="183"/>
      <c r="O8" s="183"/>
      <c r="P8" s="183"/>
      <c r="Q8" s="183"/>
      <c r="R8" s="183"/>
      <c r="S8" s="183"/>
      <c r="T8" s="183"/>
      <c r="U8" s="183"/>
      <c r="V8" s="184"/>
    </row>
    <row r="9" spans="1:22" ht="14.5" x14ac:dyDescent="0.35">
      <c r="A9" s="186" t="s">
        <v>79</v>
      </c>
      <c r="B9" s="187">
        <v>1</v>
      </c>
      <c r="C9" s="187">
        <f t="shared" ref="C9:S9" si="4">B9+1</f>
        <v>2</v>
      </c>
      <c r="D9" s="187">
        <f t="shared" si="4"/>
        <v>3</v>
      </c>
      <c r="E9" s="187">
        <f t="shared" si="4"/>
        <v>4</v>
      </c>
      <c r="F9" s="187">
        <f t="shared" si="4"/>
        <v>5</v>
      </c>
      <c r="G9" s="187">
        <f t="shared" si="4"/>
        <v>6</v>
      </c>
      <c r="H9" s="187">
        <f t="shared" si="4"/>
        <v>7</v>
      </c>
      <c r="I9" s="187">
        <f t="shared" si="4"/>
        <v>8</v>
      </c>
      <c r="J9" s="187">
        <f t="shared" si="4"/>
        <v>9</v>
      </c>
      <c r="K9" s="187">
        <f t="shared" si="4"/>
        <v>10</v>
      </c>
      <c r="L9" s="187">
        <f t="shared" si="4"/>
        <v>11</v>
      </c>
      <c r="M9" s="187">
        <f t="shared" si="4"/>
        <v>12</v>
      </c>
      <c r="N9" s="187">
        <f t="shared" si="4"/>
        <v>13</v>
      </c>
      <c r="O9" s="187">
        <f t="shared" si="4"/>
        <v>14</v>
      </c>
      <c r="P9" s="187">
        <f t="shared" si="4"/>
        <v>15</v>
      </c>
      <c r="Q9" s="187">
        <f t="shared" si="4"/>
        <v>16</v>
      </c>
      <c r="R9" s="187">
        <f t="shared" si="4"/>
        <v>17</v>
      </c>
      <c r="S9" s="187">
        <f t="shared" si="4"/>
        <v>18</v>
      </c>
      <c r="T9" s="187" t="s">
        <v>6</v>
      </c>
      <c r="U9" s="192" t="s">
        <v>87</v>
      </c>
      <c r="V9" s="184"/>
    </row>
    <row r="10" spans="1:22" ht="14.5" x14ac:dyDescent="0.35">
      <c r="A10" s="203" t="s">
        <v>40</v>
      </c>
      <c r="B10" s="204" t="e">
        <f t="shared" ref="B10:S10" si="5">SMALL(B11:B12,1)</f>
        <v>#NUM!</v>
      </c>
      <c r="C10" s="204" t="e">
        <f t="shared" si="5"/>
        <v>#NUM!</v>
      </c>
      <c r="D10" s="204" t="e">
        <f t="shared" si="5"/>
        <v>#NUM!</v>
      </c>
      <c r="E10" s="204" t="e">
        <f t="shared" si="5"/>
        <v>#NUM!</v>
      </c>
      <c r="F10" s="204" t="e">
        <f t="shared" si="5"/>
        <v>#NUM!</v>
      </c>
      <c r="G10" s="204" t="e">
        <f t="shared" si="5"/>
        <v>#NUM!</v>
      </c>
      <c r="H10" s="204" t="e">
        <f t="shared" si="5"/>
        <v>#NUM!</v>
      </c>
      <c r="I10" s="204" t="e">
        <f t="shared" si="5"/>
        <v>#NUM!</v>
      </c>
      <c r="J10" s="204" t="e">
        <f t="shared" si="5"/>
        <v>#NUM!</v>
      </c>
      <c r="K10" s="204" t="e">
        <f t="shared" si="5"/>
        <v>#NUM!</v>
      </c>
      <c r="L10" s="204" t="e">
        <f t="shared" si="5"/>
        <v>#NUM!</v>
      </c>
      <c r="M10" s="204" t="e">
        <f t="shared" si="5"/>
        <v>#NUM!</v>
      </c>
      <c r="N10" s="204" t="e">
        <f t="shared" si="5"/>
        <v>#NUM!</v>
      </c>
      <c r="O10" s="204" t="e">
        <f t="shared" si="5"/>
        <v>#NUM!</v>
      </c>
      <c r="P10" s="204" t="e">
        <f t="shared" si="5"/>
        <v>#NUM!</v>
      </c>
      <c r="Q10" s="204" t="e">
        <f t="shared" si="5"/>
        <v>#NUM!</v>
      </c>
      <c r="R10" s="204" t="e">
        <f t="shared" si="5"/>
        <v>#NUM!</v>
      </c>
      <c r="S10" s="204" t="e">
        <f t="shared" si="5"/>
        <v>#NUM!</v>
      </c>
      <c r="T10" s="198">
        <f ca="1">COUNTIF(B16:S16,"USA")</f>
        <v>0</v>
      </c>
      <c r="U10" s="209">
        <f ca="1">T10-T13</f>
        <v>0</v>
      </c>
      <c r="V10" s="184"/>
    </row>
    <row r="11" spans="1:22" ht="14.5" x14ac:dyDescent="0.35">
      <c r="A11" s="210" t="s">
        <v>78</v>
      </c>
      <c r="B11" s="154" t="s">
        <v>160</v>
      </c>
      <c r="C11" s="154" t="s">
        <v>160</v>
      </c>
      <c r="D11" s="154" t="s">
        <v>160</v>
      </c>
      <c r="E11" s="154" t="s">
        <v>160</v>
      </c>
      <c r="F11" s="154" t="s">
        <v>160</v>
      </c>
      <c r="G11" s="154" t="s">
        <v>160</v>
      </c>
      <c r="H11" s="154" t="s">
        <v>160</v>
      </c>
      <c r="I11" s="154" t="s">
        <v>160</v>
      </c>
      <c r="J11" s="154" t="s">
        <v>160</v>
      </c>
      <c r="K11" s="154" t="s">
        <v>160</v>
      </c>
      <c r="L11" s="154" t="s">
        <v>160</v>
      </c>
      <c r="M11" s="154" t="s">
        <v>160</v>
      </c>
      <c r="N11" s="154" t="s">
        <v>160</v>
      </c>
      <c r="O11" s="154" t="s">
        <v>160</v>
      </c>
      <c r="P11" s="154" t="s">
        <v>160</v>
      </c>
      <c r="Q11" s="154" t="s">
        <v>160</v>
      </c>
      <c r="R11" s="154" t="s">
        <v>160</v>
      </c>
      <c r="S11" s="154" t="s">
        <v>160</v>
      </c>
      <c r="T11" s="205"/>
      <c r="U11" s="206"/>
      <c r="V11" s="193" t="e">
        <f ca="1">IF(U16="USA",20,0)</f>
        <v>#NAME?</v>
      </c>
    </row>
    <row r="12" spans="1:22" ht="14.5" x14ac:dyDescent="0.35">
      <c r="A12" s="218" t="s">
        <v>73</v>
      </c>
      <c r="B12" s="208" t="s">
        <v>160</v>
      </c>
      <c r="C12" s="208" t="s">
        <v>160</v>
      </c>
      <c r="D12" s="208" t="s">
        <v>160</v>
      </c>
      <c r="E12" s="208" t="s">
        <v>160</v>
      </c>
      <c r="F12" s="208" t="s">
        <v>160</v>
      </c>
      <c r="G12" s="208" t="s">
        <v>160</v>
      </c>
      <c r="H12" s="208" t="s">
        <v>160</v>
      </c>
      <c r="I12" s="211" t="s">
        <v>160</v>
      </c>
      <c r="J12" s="208" t="s">
        <v>160</v>
      </c>
      <c r="K12" s="208" t="s">
        <v>160</v>
      </c>
      <c r="L12" s="208" t="s">
        <v>160</v>
      </c>
      <c r="M12" s="208" t="s">
        <v>160</v>
      </c>
      <c r="N12" s="208" t="s">
        <v>160</v>
      </c>
      <c r="O12" s="208" t="s">
        <v>160</v>
      </c>
      <c r="P12" s="208" t="s">
        <v>160</v>
      </c>
      <c r="Q12" s="208" t="s">
        <v>160</v>
      </c>
      <c r="R12" s="208" t="s">
        <v>160</v>
      </c>
      <c r="S12" s="208" t="s">
        <v>160</v>
      </c>
      <c r="T12" s="212"/>
      <c r="U12" s="213"/>
      <c r="V12" s="193" t="e">
        <f ca="1">IF(U16="USA",20,0)</f>
        <v>#NAME?</v>
      </c>
    </row>
    <row r="13" spans="1:22" ht="14.5" x14ac:dyDescent="0.35">
      <c r="A13" s="219" t="s">
        <v>41</v>
      </c>
      <c r="B13" s="221" t="e">
        <f t="shared" ref="B13:S13" si="6">SMALL(B14:B15,1)</f>
        <v>#NUM!</v>
      </c>
      <c r="C13" s="221" t="e">
        <f t="shared" si="6"/>
        <v>#NUM!</v>
      </c>
      <c r="D13" s="221" t="e">
        <f t="shared" si="6"/>
        <v>#NUM!</v>
      </c>
      <c r="E13" s="221" t="e">
        <f t="shared" si="6"/>
        <v>#NUM!</v>
      </c>
      <c r="F13" s="221" t="e">
        <f t="shared" si="6"/>
        <v>#NUM!</v>
      </c>
      <c r="G13" s="221" t="e">
        <f t="shared" si="6"/>
        <v>#NUM!</v>
      </c>
      <c r="H13" s="221" t="e">
        <f t="shared" si="6"/>
        <v>#NUM!</v>
      </c>
      <c r="I13" s="221" t="e">
        <f t="shared" si="6"/>
        <v>#NUM!</v>
      </c>
      <c r="J13" s="221" t="e">
        <f t="shared" si="6"/>
        <v>#NUM!</v>
      </c>
      <c r="K13" s="221" t="e">
        <f t="shared" si="6"/>
        <v>#NUM!</v>
      </c>
      <c r="L13" s="221" t="e">
        <f t="shared" si="6"/>
        <v>#NUM!</v>
      </c>
      <c r="M13" s="221" t="e">
        <f t="shared" si="6"/>
        <v>#NUM!</v>
      </c>
      <c r="N13" s="221" t="e">
        <f t="shared" si="6"/>
        <v>#NUM!</v>
      </c>
      <c r="O13" s="221" t="e">
        <f t="shared" si="6"/>
        <v>#NUM!</v>
      </c>
      <c r="P13" s="221" t="e">
        <f t="shared" si="6"/>
        <v>#NUM!</v>
      </c>
      <c r="Q13" s="221" t="e">
        <f t="shared" si="6"/>
        <v>#NUM!</v>
      </c>
      <c r="R13" s="221" t="e">
        <f t="shared" si="6"/>
        <v>#NUM!</v>
      </c>
      <c r="S13" s="221" t="e">
        <f t="shared" si="6"/>
        <v>#NUM!</v>
      </c>
      <c r="T13" s="216">
        <f ca="1">COUNTIF(B16:S16,"Europe")</f>
        <v>0</v>
      </c>
      <c r="U13" s="225">
        <f ca="1">T13-T10</f>
        <v>0</v>
      </c>
      <c r="V13" s="193"/>
    </row>
    <row r="14" spans="1:22" ht="14.5" x14ac:dyDescent="0.35">
      <c r="A14" s="210" t="s">
        <v>54</v>
      </c>
      <c r="B14" s="154" t="s">
        <v>160</v>
      </c>
      <c r="C14" s="154" t="s">
        <v>160</v>
      </c>
      <c r="D14" s="154" t="s">
        <v>160</v>
      </c>
      <c r="E14" s="154" t="s">
        <v>160</v>
      </c>
      <c r="F14" s="154" t="s">
        <v>160</v>
      </c>
      <c r="G14" s="154" t="s">
        <v>160</v>
      </c>
      <c r="H14" s="154" t="s">
        <v>160</v>
      </c>
      <c r="I14" s="154" t="s">
        <v>160</v>
      </c>
      <c r="J14" s="154" t="s">
        <v>160</v>
      </c>
      <c r="K14" s="154" t="s">
        <v>160</v>
      </c>
      <c r="L14" s="154" t="s">
        <v>160</v>
      </c>
      <c r="M14" s="154" t="s">
        <v>160</v>
      </c>
      <c r="N14" s="154" t="s">
        <v>160</v>
      </c>
      <c r="O14" s="154" t="s">
        <v>160</v>
      </c>
      <c r="P14" s="154" t="s">
        <v>160</v>
      </c>
      <c r="Q14" s="154" t="s">
        <v>160</v>
      </c>
      <c r="R14" s="154" t="s">
        <v>160</v>
      </c>
      <c r="S14" s="154" t="s">
        <v>160</v>
      </c>
      <c r="T14" s="205"/>
      <c r="U14" s="206"/>
      <c r="V14" s="193" t="e">
        <f ca="1">IF(U16="Europe",20,0)</f>
        <v>#NAME?</v>
      </c>
    </row>
    <row r="15" spans="1:22" ht="14.5" x14ac:dyDescent="0.35">
      <c r="A15" s="218" t="s">
        <v>69</v>
      </c>
      <c r="B15" s="208" t="s">
        <v>160</v>
      </c>
      <c r="C15" s="208" t="s">
        <v>160</v>
      </c>
      <c r="D15" s="208" t="s">
        <v>160</v>
      </c>
      <c r="E15" s="208" t="s">
        <v>160</v>
      </c>
      <c r="F15" s="208" t="s">
        <v>160</v>
      </c>
      <c r="G15" s="208" t="s">
        <v>160</v>
      </c>
      <c r="H15" s="208" t="s">
        <v>160</v>
      </c>
      <c r="I15" s="208" t="s">
        <v>160</v>
      </c>
      <c r="J15" s="208" t="s">
        <v>160</v>
      </c>
      <c r="K15" s="208" t="s">
        <v>160</v>
      </c>
      <c r="L15" s="208" t="s">
        <v>160</v>
      </c>
      <c r="M15" s="208" t="s">
        <v>160</v>
      </c>
      <c r="N15" s="208" t="s">
        <v>160</v>
      </c>
      <c r="O15" s="208" t="s">
        <v>160</v>
      </c>
      <c r="P15" s="208" t="s">
        <v>160</v>
      </c>
      <c r="Q15" s="208" t="s">
        <v>160</v>
      </c>
      <c r="R15" s="208" t="s">
        <v>160</v>
      </c>
      <c r="S15" s="208" t="s">
        <v>160</v>
      </c>
      <c r="T15" s="212"/>
      <c r="U15" s="213"/>
      <c r="V15" s="193" t="e">
        <f ca="1">IF(U16="Europe",20,0)</f>
        <v>#NAME?</v>
      </c>
    </row>
    <row r="16" spans="1:22" ht="14.5" x14ac:dyDescent="0.35">
      <c r="A16" s="236"/>
      <c r="B16" s="237" t="e">
        <f t="shared" ref="B16:S16" ca="1" si="7">_xludf.IFS(B13&lt;1,"NP",B10&lt;1,"NP",B10&lt;B13,"USA",B13&lt;B10,"Europe",B13=B10,"Draw")</f>
        <v>#NAME?</v>
      </c>
      <c r="C16" s="237" t="e">
        <f t="shared" ca="1" si="7"/>
        <v>#NAME?</v>
      </c>
      <c r="D16" s="237" t="e">
        <f t="shared" ca="1" si="7"/>
        <v>#NAME?</v>
      </c>
      <c r="E16" s="237" t="e">
        <f t="shared" ca="1" si="7"/>
        <v>#NAME?</v>
      </c>
      <c r="F16" s="237" t="e">
        <f t="shared" ca="1" si="7"/>
        <v>#NAME?</v>
      </c>
      <c r="G16" s="237" t="e">
        <f t="shared" ca="1" si="7"/>
        <v>#NAME?</v>
      </c>
      <c r="H16" s="237" t="e">
        <f t="shared" ca="1" si="7"/>
        <v>#NAME?</v>
      </c>
      <c r="I16" s="237" t="e">
        <f t="shared" ca="1" si="7"/>
        <v>#NAME?</v>
      </c>
      <c r="J16" s="237" t="e">
        <f t="shared" ca="1" si="7"/>
        <v>#NAME?</v>
      </c>
      <c r="K16" s="237" t="e">
        <f t="shared" ca="1" si="7"/>
        <v>#NAME?</v>
      </c>
      <c r="L16" s="237" t="e">
        <f t="shared" ca="1" si="7"/>
        <v>#NAME?</v>
      </c>
      <c r="M16" s="237" t="e">
        <f t="shared" ca="1" si="7"/>
        <v>#NAME?</v>
      </c>
      <c r="N16" s="237" t="e">
        <f t="shared" ca="1" si="7"/>
        <v>#NAME?</v>
      </c>
      <c r="O16" s="237" t="e">
        <f t="shared" ca="1" si="7"/>
        <v>#NAME?</v>
      </c>
      <c r="P16" s="237" t="e">
        <f t="shared" ca="1" si="7"/>
        <v>#NAME?</v>
      </c>
      <c r="Q16" s="237" t="e">
        <f t="shared" ca="1" si="7"/>
        <v>#NAME?</v>
      </c>
      <c r="R16" s="237" t="e">
        <f t="shared" ca="1" si="7"/>
        <v>#NAME?</v>
      </c>
      <c r="S16" s="237" t="e">
        <f t="shared" ca="1" si="7"/>
        <v>#NAME?</v>
      </c>
      <c r="T16" s="237" t="e">
        <f ca="1">_xludf.IFS(T10&gt;T13,"USA",T13&gt;T10,"Europe",T13=T10,"AS")</f>
        <v>#NAME?</v>
      </c>
      <c r="U16" s="239" t="e">
        <f ca="1">T16</f>
        <v>#NAME?</v>
      </c>
      <c r="V16" s="184"/>
    </row>
    <row r="17" spans="1:22" ht="18.75" customHeight="1" x14ac:dyDescent="0.35">
      <c r="A17" s="240"/>
      <c r="B17" s="224"/>
      <c r="C17" s="224"/>
      <c r="D17" s="224"/>
      <c r="E17" s="224"/>
      <c r="F17" s="224"/>
      <c r="G17" s="224"/>
      <c r="H17" s="224"/>
      <c r="I17" s="224"/>
      <c r="J17" s="224"/>
      <c r="K17" s="224"/>
      <c r="L17" s="224"/>
      <c r="M17" s="224"/>
      <c r="N17" s="224"/>
      <c r="O17" s="224"/>
      <c r="P17" s="224"/>
      <c r="Q17" s="224"/>
      <c r="R17" s="224"/>
      <c r="S17" s="224"/>
      <c r="T17" s="224"/>
      <c r="U17" s="224"/>
      <c r="V17" s="184"/>
    </row>
    <row r="18" spans="1:22" ht="14.5" x14ac:dyDescent="0.35">
      <c r="A18" s="186" t="s">
        <v>79</v>
      </c>
      <c r="B18" s="187">
        <v>1</v>
      </c>
      <c r="C18" s="187">
        <f t="shared" ref="C18:S18" si="8">B18+1</f>
        <v>2</v>
      </c>
      <c r="D18" s="187">
        <f t="shared" si="8"/>
        <v>3</v>
      </c>
      <c r="E18" s="187">
        <f t="shared" si="8"/>
        <v>4</v>
      </c>
      <c r="F18" s="187">
        <f t="shared" si="8"/>
        <v>5</v>
      </c>
      <c r="G18" s="187">
        <f t="shared" si="8"/>
        <v>6</v>
      </c>
      <c r="H18" s="187">
        <f t="shared" si="8"/>
        <v>7</v>
      </c>
      <c r="I18" s="187">
        <f t="shared" si="8"/>
        <v>8</v>
      </c>
      <c r="J18" s="187">
        <f t="shared" si="8"/>
        <v>9</v>
      </c>
      <c r="K18" s="187">
        <f t="shared" si="8"/>
        <v>10</v>
      </c>
      <c r="L18" s="187">
        <f t="shared" si="8"/>
        <v>11</v>
      </c>
      <c r="M18" s="187">
        <f t="shared" si="8"/>
        <v>12</v>
      </c>
      <c r="N18" s="187">
        <f t="shared" si="8"/>
        <v>13</v>
      </c>
      <c r="O18" s="187">
        <f t="shared" si="8"/>
        <v>14</v>
      </c>
      <c r="P18" s="187">
        <f t="shared" si="8"/>
        <v>15</v>
      </c>
      <c r="Q18" s="187">
        <f t="shared" si="8"/>
        <v>16</v>
      </c>
      <c r="R18" s="187">
        <f t="shared" si="8"/>
        <v>17</v>
      </c>
      <c r="S18" s="187">
        <f t="shared" si="8"/>
        <v>18</v>
      </c>
      <c r="T18" s="187" t="s">
        <v>6</v>
      </c>
      <c r="U18" s="192" t="s">
        <v>87</v>
      </c>
      <c r="V18" s="184"/>
    </row>
    <row r="19" spans="1:22" ht="14.5" x14ac:dyDescent="0.35">
      <c r="A19" s="242" t="s">
        <v>40</v>
      </c>
      <c r="B19" s="204" t="e">
        <f t="shared" ref="B19:S19" si="9">SMALL(B20:B21,1)</f>
        <v>#NUM!</v>
      </c>
      <c r="C19" s="204" t="e">
        <f t="shared" si="9"/>
        <v>#NUM!</v>
      </c>
      <c r="D19" s="204" t="e">
        <f t="shared" si="9"/>
        <v>#NUM!</v>
      </c>
      <c r="E19" s="204" t="e">
        <f t="shared" si="9"/>
        <v>#NUM!</v>
      </c>
      <c r="F19" s="204" t="e">
        <f t="shared" si="9"/>
        <v>#NUM!</v>
      </c>
      <c r="G19" s="204" t="e">
        <f t="shared" si="9"/>
        <v>#NUM!</v>
      </c>
      <c r="H19" s="204" t="e">
        <f t="shared" si="9"/>
        <v>#NUM!</v>
      </c>
      <c r="I19" s="204" t="e">
        <f t="shared" si="9"/>
        <v>#NUM!</v>
      </c>
      <c r="J19" s="204" t="e">
        <f t="shared" si="9"/>
        <v>#NUM!</v>
      </c>
      <c r="K19" s="204" t="e">
        <f t="shared" si="9"/>
        <v>#NUM!</v>
      </c>
      <c r="L19" s="204" t="e">
        <f t="shared" si="9"/>
        <v>#NUM!</v>
      </c>
      <c r="M19" s="204" t="e">
        <f t="shared" si="9"/>
        <v>#NUM!</v>
      </c>
      <c r="N19" s="204" t="e">
        <f t="shared" si="9"/>
        <v>#NUM!</v>
      </c>
      <c r="O19" s="204" t="e">
        <f t="shared" si="9"/>
        <v>#NUM!</v>
      </c>
      <c r="P19" s="204" t="e">
        <f t="shared" si="9"/>
        <v>#NUM!</v>
      </c>
      <c r="Q19" s="204" t="e">
        <f t="shared" si="9"/>
        <v>#NUM!</v>
      </c>
      <c r="R19" s="204" t="e">
        <f t="shared" si="9"/>
        <v>#NUM!</v>
      </c>
      <c r="S19" s="204" t="e">
        <f t="shared" si="9"/>
        <v>#NUM!</v>
      </c>
      <c r="T19" s="198">
        <f ca="1">COUNTIF(B25:S25,"USA")</f>
        <v>0</v>
      </c>
      <c r="U19" s="209">
        <f ca="1">T19-T22</f>
        <v>0</v>
      </c>
      <c r="V19" s="184"/>
    </row>
    <row r="20" spans="1:22" ht="14.5" x14ac:dyDescent="0.35">
      <c r="A20" s="210" t="s">
        <v>63</v>
      </c>
      <c r="B20" s="154" t="s">
        <v>160</v>
      </c>
      <c r="C20" s="154" t="s">
        <v>160</v>
      </c>
      <c r="D20" s="154" t="s">
        <v>160</v>
      </c>
      <c r="E20" s="154" t="s">
        <v>160</v>
      </c>
      <c r="F20" s="154" t="s">
        <v>160</v>
      </c>
      <c r="G20" s="154" t="s">
        <v>160</v>
      </c>
      <c r="H20" s="154" t="s">
        <v>160</v>
      </c>
      <c r="I20" s="154" t="s">
        <v>160</v>
      </c>
      <c r="J20" s="154" t="s">
        <v>160</v>
      </c>
      <c r="K20" s="154" t="s">
        <v>160</v>
      </c>
      <c r="L20" s="154" t="s">
        <v>160</v>
      </c>
      <c r="M20" s="154" t="s">
        <v>160</v>
      </c>
      <c r="N20" s="154" t="s">
        <v>160</v>
      </c>
      <c r="O20" s="154" t="s">
        <v>160</v>
      </c>
      <c r="P20" s="154" t="s">
        <v>160</v>
      </c>
      <c r="Q20" s="154" t="s">
        <v>160</v>
      </c>
      <c r="R20" s="154" t="s">
        <v>160</v>
      </c>
      <c r="S20" s="154" t="s">
        <v>160</v>
      </c>
      <c r="T20" s="205"/>
      <c r="U20" s="206"/>
      <c r="V20" s="193" t="e">
        <f ca="1">IF(U25="USA",20,0)</f>
        <v>#NAME?</v>
      </c>
    </row>
    <row r="21" spans="1:22" ht="15.75" customHeight="1" x14ac:dyDescent="0.35">
      <c r="A21" s="218" t="s">
        <v>67</v>
      </c>
      <c r="B21" s="208" t="s">
        <v>160</v>
      </c>
      <c r="C21" s="208" t="s">
        <v>160</v>
      </c>
      <c r="D21" s="208" t="s">
        <v>160</v>
      </c>
      <c r="E21" s="208" t="s">
        <v>160</v>
      </c>
      <c r="F21" s="208" t="s">
        <v>160</v>
      </c>
      <c r="G21" s="208" t="s">
        <v>160</v>
      </c>
      <c r="H21" s="208" t="s">
        <v>160</v>
      </c>
      <c r="I21" s="211" t="s">
        <v>160</v>
      </c>
      <c r="J21" s="208" t="s">
        <v>160</v>
      </c>
      <c r="K21" s="208" t="s">
        <v>160</v>
      </c>
      <c r="L21" s="208" t="s">
        <v>160</v>
      </c>
      <c r="M21" s="208" t="s">
        <v>160</v>
      </c>
      <c r="N21" s="208" t="s">
        <v>160</v>
      </c>
      <c r="O21" s="208" t="s">
        <v>160</v>
      </c>
      <c r="P21" s="208" t="s">
        <v>160</v>
      </c>
      <c r="Q21" s="208" t="s">
        <v>160</v>
      </c>
      <c r="R21" s="208" t="s">
        <v>160</v>
      </c>
      <c r="S21" s="208" t="s">
        <v>160</v>
      </c>
      <c r="T21" s="212"/>
      <c r="U21" s="213"/>
      <c r="V21" s="193" t="e">
        <f ca="1">IF(U25="USA",20,0)</f>
        <v>#NAME?</v>
      </c>
    </row>
    <row r="22" spans="1:22" ht="15.75" customHeight="1" x14ac:dyDescent="0.35">
      <c r="A22" s="219" t="s">
        <v>41</v>
      </c>
      <c r="B22" s="221" t="e">
        <f t="shared" ref="B22:S22" si="10">SMALL(B23:B24,1)</f>
        <v>#NUM!</v>
      </c>
      <c r="C22" s="221" t="e">
        <f t="shared" si="10"/>
        <v>#NUM!</v>
      </c>
      <c r="D22" s="221" t="e">
        <f t="shared" si="10"/>
        <v>#NUM!</v>
      </c>
      <c r="E22" s="221" t="e">
        <f t="shared" si="10"/>
        <v>#NUM!</v>
      </c>
      <c r="F22" s="221" t="e">
        <f t="shared" si="10"/>
        <v>#NUM!</v>
      </c>
      <c r="G22" s="221" t="e">
        <f t="shared" si="10"/>
        <v>#NUM!</v>
      </c>
      <c r="H22" s="221" t="e">
        <f t="shared" si="10"/>
        <v>#NUM!</v>
      </c>
      <c r="I22" s="221" t="e">
        <f t="shared" si="10"/>
        <v>#NUM!</v>
      </c>
      <c r="J22" s="221" t="e">
        <f t="shared" si="10"/>
        <v>#NUM!</v>
      </c>
      <c r="K22" s="221" t="e">
        <f t="shared" si="10"/>
        <v>#NUM!</v>
      </c>
      <c r="L22" s="221" t="e">
        <f t="shared" si="10"/>
        <v>#NUM!</v>
      </c>
      <c r="M22" s="221" t="e">
        <f t="shared" si="10"/>
        <v>#NUM!</v>
      </c>
      <c r="N22" s="221" t="e">
        <f t="shared" si="10"/>
        <v>#NUM!</v>
      </c>
      <c r="O22" s="221" t="e">
        <f t="shared" si="10"/>
        <v>#NUM!</v>
      </c>
      <c r="P22" s="221" t="e">
        <f t="shared" si="10"/>
        <v>#NUM!</v>
      </c>
      <c r="Q22" s="221" t="e">
        <f t="shared" si="10"/>
        <v>#NUM!</v>
      </c>
      <c r="R22" s="221" t="e">
        <f t="shared" si="10"/>
        <v>#NUM!</v>
      </c>
      <c r="S22" s="221" t="e">
        <f t="shared" si="10"/>
        <v>#NUM!</v>
      </c>
      <c r="T22" s="216">
        <f ca="1">COUNTIF(B25:S25,"Europe")</f>
        <v>0</v>
      </c>
      <c r="U22" s="225">
        <f ca="1">T22-T19</f>
        <v>0</v>
      </c>
      <c r="V22" s="193"/>
    </row>
    <row r="23" spans="1:22" ht="15.75" customHeight="1" x14ac:dyDescent="0.35">
      <c r="A23" s="210" t="s">
        <v>61</v>
      </c>
      <c r="B23" s="154" t="s">
        <v>160</v>
      </c>
      <c r="C23" s="154" t="s">
        <v>160</v>
      </c>
      <c r="D23" s="154" t="s">
        <v>160</v>
      </c>
      <c r="E23" s="154" t="s">
        <v>160</v>
      </c>
      <c r="F23" s="154" t="s">
        <v>160</v>
      </c>
      <c r="G23" s="154" t="s">
        <v>160</v>
      </c>
      <c r="H23" s="154" t="s">
        <v>160</v>
      </c>
      <c r="I23" s="154" t="s">
        <v>160</v>
      </c>
      <c r="J23" s="154" t="s">
        <v>160</v>
      </c>
      <c r="K23" s="154" t="s">
        <v>160</v>
      </c>
      <c r="L23" s="154" t="s">
        <v>160</v>
      </c>
      <c r="M23" s="154" t="s">
        <v>160</v>
      </c>
      <c r="N23" s="154" t="s">
        <v>160</v>
      </c>
      <c r="O23" s="154" t="s">
        <v>160</v>
      </c>
      <c r="P23" s="154" t="s">
        <v>160</v>
      </c>
      <c r="Q23" s="154" t="s">
        <v>160</v>
      </c>
      <c r="R23" s="154" t="s">
        <v>160</v>
      </c>
      <c r="S23" s="154" t="s">
        <v>160</v>
      </c>
      <c r="T23" s="205"/>
      <c r="U23" s="206"/>
      <c r="V23" s="193" t="e">
        <f ca="1">IF(U25="Europe",20,0)</f>
        <v>#NAME?</v>
      </c>
    </row>
    <row r="24" spans="1:22" ht="15.75" customHeight="1" x14ac:dyDescent="0.35">
      <c r="A24" s="246" t="s">
        <v>71</v>
      </c>
      <c r="B24" s="222" t="s">
        <v>160</v>
      </c>
      <c r="C24" s="222" t="s">
        <v>160</v>
      </c>
      <c r="D24" s="222" t="s">
        <v>160</v>
      </c>
      <c r="E24" s="222" t="s">
        <v>160</v>
      </c>
      <c r="F24" s="222" t="s">
        <v>160</v>
      </c>
      <c r="G24" s="222" t="s">
        <v>160</v>
      </c>
      <c r="H24" s="222" t="s">
        <v>160</v>
      </c>
      <c r="I24" s="222" t="s">
        <v>160</v>
      </c>
      <c r="J24" s="222" t="s">
        <v>160</v>
      </c>
      <c r="K24" s="222" t="s">
        <v>160</v>
      </c>
      <c r="L24" s="222" t="s">
        <v>160</v>
      </c>
      <c r="M24" s="222" t="s">
        <v>160</v>
      </c>
      <c r="N24" s="222" t="s">
        <v>160</v>
      </c>
      <c r="O24" s="222" t="s">
        <v>160</v>
      </c>
      <c r="P24" s="222" t="s">
        <v>160</v>
      </c>
      <c r="Q24" s="222" t="s">
        <v>160</v>
      </c>
      <c r="R24" s="222" t="s">
        <v>160</v>
      </c>
      <c r="S24" s="222" t="s">
        <v>160</v>
      </c>
      <c r="T24" s="226"/>
      <c r="U24" s="227"/>
      <c r="V24" s="193" t="e">
        <f ca="1">IF(U25="Europe",20,0)</f>
        <v>#NAME?</v>
      </c>
    </row>
    <row r="25" spans="1:22" ht="15.75" customHeight="1" x14ac:dyDescent="0.35">
      <c r="A25" s="228"/>
      <c r="B25" s="229" t="e">
        <f t="shared" ref="B25:S25" ca="1" si="11">_xludf.IFS(B22&lt;1,"NP",B19&lt;1,"NP",B19&lt;B22,"USA",B22&lt;B19,"Europe",B22=B19,"Draw")</f>
        <v>#NAME?</v>
      </c>
      <c r="C25" s="229" t="e">
        <f t="shared" ca="1" si="11"/>
        <v>#NAME?</v>
      </c>
      <c r="D25" s="229" t="e">
        <f t="shared" ca="1" si="11"/>
        <v>#NAME?</v>
      </c>
      <c r="E25" s="229" t="e">
        <f t="shared" ca="1" si="11"/>
        <v>#NAME?</v>
      </c>
      <c r="F25" s="229" t="e">
        <f t="shared" ca="1" si="11"/>
        <v>#NAME?</v>
      </c>
      <c r="G25" s="229" t="e">
        <f t="shared" ca="1" si="11"/>
        <v>#NAME?</v>
      </c>
      <c r="H25" s="229" t="e">
        <f t="shared" ca="1" si="11"/>
        <v>#NAME?</v>
      </c>
      <c r="I25" s="229" t="e">
        <f t="shared" ca="1" si="11"/>
        <v>#NAME?</v>
      </c>
      <c r="J25" s="229" t="e">
        <f t="shared" ca="1" si="11"/>
        <v>#NAME?</v>
      </c>
      <c r="K25" s="229" t="e">
        <f t="shared" ca="1" si="11"/>
        <v>#NAME?</v>
      </c>
      <c r="L25" s="229" t="e">
        <f t="shared" ca="1" si="11"/>
        <v>#NAME?</v>
      </c>
      <c r="M25" s="229" t="e">
        <f t="shared" ca="1" si="11"/>
        <v>#NAME?</v>
      </c>
      <c r="N25" s="229" t="e">
        <f t="shared" ca="1" si="11"/>
        <v>#NAME?</v>
      </c>
      <c r="O25" s="229" t="e">
        <f t="shared" ca="1" si="11"/>
        <v>#NAME?</v>
      </c>
      <c r="P25" s="229" t="e">
        <f t="shared" ca="1" si="11"/>
        <v>#NAME?</v>
      </c>
      <c r="Q25" s="229" t="e">
        <f t="shared" ca="1" si="11"/>
        <v>#NAME?</v>
      </c>
      <c r="R25" s="229" t="e">
        <f t="shared" ca="1" si="11"/>
        <v>#NAME?</v>
      </c>
      <c r="S25" s="229" t="e">
        <f t="shared" ca="1" si="11"/>
        <v>#NAME?</v>
      </c>
      <c r="T25" s="229" t="e">
        <f ca="1">_xludf.IFS(T19&gt;T22,"USA",T22&gt;T19,"Europe",T22=T19,"AS")</f>
        <v>#NAME?</v>
      </c>
      <c r="U25" s="230" t="e">
        <f ca="1">T25</f>
        <v>#NAME?</v>
      </c>
      <c r="V25" s="184"/>
    </row>
    <row r="26" spans="1:22" ht="21" customHeight="1" x14ac:dyDescent="0.35">
      <c r="A26" s="247"/>
      <c r="B26" s="169"/>
      <c r="C26" s="169"/>
      <c r="D26" s="169"/>
      <c r="E26" s="169"/>
      <c r="F26" s="169"/>
      <c r="G26" s="169"/>
      <c r="H26" s="169"/>
      <c r="I26" s="169"/>
      <c r="J26" s="169"/>
      <c r="K26" s="169"/>
      <c r="L26" s="169"/>
      <c r="M26" s="169"/>
      <c r="N26" s="169"/>
      <c r="O26" s="169"/>
      <c r="P26" s="169"/>
      <c r="Q26" s="169"/>
      <c r="R26" s="169"/>
      <c r="S26" s="169"/>
      <c r="T26" s="169"/>
      <c r="U26" s="169"/>
      <c r="V26" s="184"/>
    </row>
    <row r="27" spans="1:22" ht="15.75" customHeight="1" x14ac:dyDescent="0.35">
      <c r="A27" s="186" t="s">
        <v>79</v>
      </c>
      <c r="B27" s="187">
        <v>1</v>
      </c>
      <c r="C27" s="187">
        <f t="shared" ref="C27:S27" si="12">B27+1</f>
        <v>2</v>
      </c>
      <c r="D27" s="187">
        <f t="shared" si="12"/>
        <v>3</v>
      </c>
      <c r="E27" s="187">
        <f t="shared" si="12"/>
        <v>4</v>
      </c>
      <c r="F27" s="187">
        <f t="shared" si="12"/>
        <v>5</v>
      </c>
      <c r="G27" s="187">
        <f t="shared" si="12"/>
        <v>6</v>
      </c>
      <c r="H27" s="187">
        <f t="shared" si="12"/>
        <v>7</v>
      </c>
      <c r="I27" s="187">
        <f t="shared" si="12"/>
        <v>8</v>
      </c>
      <c r="J27" s="187">
        <f t="shared" si="12"/>
        <v>9</v>
      </c>
      <c r="K27" s="187">
        <f t="shared" si="12"/>
        <v>10</v>
      </c>
      <c r="L27" s="187">
        <f t="shared" si="12"/>
        <v>11</v>
      </c>
      <c r="M27" s="187">
        <f t="shared" si="12"/>
        <v>12</v>
      </c>
      <c r="N27" s="187">
        <f t="shared" si="12"/>
        <v>13</v>
      </c>
      <c r="O27" s="187">
        <f t="shared" si="12"/>
        <v>14</v>
      </c>
      <c r="P27" s="187">
        <f t="shared" si="12"/>
        <v>15</v>
      </c>
      <c r="Q27" s="187">
        <f t="shared" si="12"/>
        <v>16</v>
      </c>
      <c r="R27" s="187">
        <f t="shared" si="12"/>
        <v>17</v>
      </c>
      <c r="S27" s="187">
        <f t="shared" si="12"/>
        <v>18</v>
      </c>
      <c r="T27" s="187" t="s">
        <v>6</v>
      </c>
      <c r="U27" s="192" t="s">
        <v>87</v>
      </c>
      <c r="V27" s="184"/>
    </row>
    <row r="28" spans="1:22" ht="15.75" customHeight="1" x14ac:dyDescent="0.35">
      <c r="A28" s="242" t="s">
        <v>40</v>
      </c>
      <c r="B28" s="204" t="e">
        <f t="shared" ref="B28:S28" si="13">SMALL(B29:B30,1)</f>
        <v>#NUM!</v>
      </c>
      <c r="C28" s="204" t="e">
        <f t="shared" si="13"/>
        <v>#NUM!</v>
      </c>
      <c r="D28" s="204" t="e">
        <f t="shared" si="13"/>
        <v>#NUM!</v>
      </c>
      <c r="E28" s="204" t="e">
        <f t="shared" si="13"/>
        <v>#NUM!</v>
      </c>
      <c r="F28" s="204" t="e">
        <f t="shared" si="13"/>
        <v>#NUM!</v>
      </c>
      <c r="G28" s="204" t="e">
        <f t="shared" si="13"/>
        <v>#NUM!</v>
      </c>
      <c r="H28" s="204" t="e">
        <f t="shared" si="13"/>
        <v>#NUM!</v>
      </c>
      <c r="I28" s="204" t="e">
        <f t="shared" si="13"/>
        <v>#NUM!</v>
      </c>
      <c r="J28" s="204" t="e">
        <f t="shared" si="13"/>
        <v>#NUM!</v>
      </c>
      <c r="K28" s="204" t="e">
        <f t="shared" si="13"/>
        <v>#NUM!</v>
      </c>
      <c r="L28" s="204" t="e">
        <f t="shared" si="13"/>
        <v>#NUM!</v>
      </c>
      <c r="M28" s="204" t="e">
        <f t="shared" si="13"/>
        <v>#NUM!</v>
      </c>
      <c r="N28" s="204" t="e">
        <f t="shared" si="13"/>
        <v>#NUM!</v>
      </c>
      <c r="O28" s="204" t="e">
        <f t="shared" si="13"/>
        <v>#NUM!</v>
      </c>
      <c r="P28" s="204" t="e">
        <f t="shared" si="13"/>
        <v>#NUM!</v>
      </c>
      <c r="Q28" s="204" t="e">
        <f t="shared" si="13"/>
        <v>#NUM!</v>
      </c>
      <c r="R28" s="204" t="e">
        <f t="shared" si="13"/>
        <v>#NUM!</v>
      </c>
      <c r="S28" s="204" t="e">
        <f t="shared" si="13"/>
        <v>#NUM!</v>
      </c>
      <c r="T28" s="198">
        <f ca="1">COUNTIF(B34:S34,"USA")</f>
        <v>0</v>
      </c>
      <c r="U28" s="209">
        <f ca="1">T28-T31</f>
        <v>0</v>
      </c>
      <c r="V28" s="184"/>
    </row>
    <row r="29" spans="1:22" ht="15.75" customHeight="1" x14ac:dyDescent="0.35">
      <c r="A29" s="210" t="s">
        <v>60</v>
      </c>
      <c r="B29" s="154" t="s">
        <v>160</v>
      </c>
      <c r="C29" s="154" t="s">
        <v>160</v>
      </c>
      <c r="D29" s="154" t="s">
        <v>160</v>
      </c>
      <c r="E29" s="154" t="s">
        <v>160</v>
      </c>
      <c r="F29" s="154" t="s">
        <v>160</v>
      </c>
      <c r="G29" s="154" t="s">
        <v>160</v>
      </c>
      <c r="H29" s="154" t="s">
        <v>160</v>
      </c>
      <c r="I29" s="154" t="s">
        <v>160</v>
      </c>
      <c r="J29" s="154" t="s">
        <v>160</v>
      </c>
      <c r="K29" s="154" t="s">
        <v>160</v>
      </c>
      <c r="L29" s="154" t="s">
        <v>160</v>
      </c>
      <c r="M29" s="154" t="s">
        <v>160</v>
      </c>
      <c r="N29" s="154" t="s">
        <v>160</v>
      </c>
      <c r="O29" s="154" t="s">
        <v>160</v>
      </c>
      <c r="P29" s="154" t="s">
        <v>160</v>
      </c>
      <c r="Q29" s="154" t="s">
        <v>160</v>
      </c>
      <c r="R29" s="154" t="s">
        <v>160</v>
      </c>
      <c r="S29" s="154" t="s">
        <v>160</v>
      </c>
      <c r="T29" s="205"/>
      <c r="U29" s="206"/>
      <c r="V29" s="193" t="e">
        <f ca="1">IF(U34="USA",20,0)</f>
        <v>#NAME?</v>
      </c>
    </row>
    <row r="30" spans="1:22" ht="15.75" customHeight="1" x14ac:dyDescent="0.35">
      <c r="A30" s="218" t="s">
        <v>66</v>
      </c>
      <c r="B30" s="208" t="s">
        <v>160</v>
      </c>
      <c r="C30" s="208" t="s">
        <v>160</v>
      </c>
      <c r="D30" s="208" t="s">
        <v>160</v>
      </c>
      <c r="E30" s="208" t="s">
        <v>160</v>
      </c>
      <c r="F30" s="208" t="s">
        <v>160</v>
      </c>
      <c r="G30" s="208" t="s">
        <v>160</v>
      </c>
      <c r="H30" s="208" t="s">
        <v>160</v>
      </c>
      <c r="I30" s="211" t="s">
        <v>160</v>
      </c>
      <c r="J30" s="208" t="s">
        <v>160</v>
      </c>
      <c r="K30" s="208" t="s">
        <v>160</v>
      </c>
      <c r="L30" s="208" t="s">
        <v>160</v>
      </c>
      <c r="M30" s="208" t="s">
        <v>160</v>
      </c>
      <c r="N30" s="208" t="s">
        <v>160</v>
      </c>
      <c r="O30" s="208" t="s">
        <v>160</v>
      </c>
      <c r="P30" s="208" t="s">
        <v>160</v>
      </c>
      <c r="Q30" s="208" t="s">
        <v>160</v>
      </c>
      <c r="R30" s="208" t="s">
        <v>160</v>
      </c>
      <c r="S30" s="208" t="s">
        <v>160</v>
      </c>
      <c r="T30" s="212"/>
      <c r="U30" s="213"/>
      <c r="V30" s="193" t="e">
        <f ca="1">IF(U34="USA",20,0)</f>
        <v>#NAME?</v>
      </c>
    </row>
    <row r="31" spans="1:22" ht="15.75" customHeight="1" x14ac:dyDescent="0.35">
      <c r="A31" s="219" t="s">
        <v>41</v>
      </c>
      <c r="B31" s="221" t="e">
        <f t="shared" ref="B31:S31" si="14">SMALL(B32:B33,1)</f>
        <v>#NUM!</v>
      </c>
      <c r="C31" s="221" t="e">
        <f t="shared" si="14"/>
        <v>#NUM!</v>
      </c>
      <c r="D31" s="221" t="e">
        <f t="shared" si="14"/>
        <v>#NUM!</v>
      </c>
      <c r="E31" s="221" t="e">
        <f t="shared" si="14"/>
        <v>#NUM!</v>
      </c>
      <c r="F31" s="221" t="e">
        <f t="shared" si="14"/>
        <v>#NUM!</v>
      </c>
      <c r="G31" s="221" t="e">
        <f t="shared" si="14"/>
        <v>#NUM!</v>
      </c>
      <c r="H31" s="221" t="e">
        <f t="shared" si="14"/>
        <v>#NUM!</v>
      </c>
      <c r="I31" s="221" t="e">
        <f t="shared" si="14"/>
        <v>#NUM!</v>
      </c>
      <c r="J31" s="221" t="e">
        <f t="shared" si="14"/>
        <v>#NUM!</v>
      </c>
      <c r="K31" s="221" t="e">
        <f t="shared" si="14"/>
        <v>#NUM!</v>
      </c>
      <c r="L31" s="221" t="e">
        <f t="shared" si="14"/>
        <v>#NUM!</v>
      </c>
      <c r="M31" s="221" t="e">
        <f t="shared" si="14"/>
        <v>#NUM!</v>
      </c>
      <c r="N31" s="221" t="e">
        <f t="shared" si="14"/>
        <v>#NUM!</v>
      </c>
      <c r="O31" s="221" t="e">
        <f t="shared" si="14"/>
        <v>#NUM!</v>
      </c>
      <c r="P31" s="221" t="e">
        <f t="shared" si="14"/>
        <v>#NUM!</v>
      </c>
      <c r="Q31" s="221" t="e">
        <f t="shared" si="14"/>
        <v>#NUM!</v>
      </c>
      <c r="R31" s="221" t="e">
        <f t="shared" si="14"/>
        <v>#NUM!</v>
      </c>
      <c r="S31" s="221" t="e">
        <f t="shared" si="14"/>
        <v>#NUM!</v>
      </c>
      <c r="T31" s="216">
        <f ca="1">COUNTIF(B34:S34,"Europe")</f>
        <v>0</v>
      </c>
      <c r="U31" s="225">
        <f ca="1">T31-T28</f>
        <v>0</v>
      </c>
      <c r="V31" s="193"/>
    </row>
    <row r="32" spans="1:22" ht="15.75" customHeight="1" x14ac:dyDescent="0.35">
      <c r="A32" s="210" t="s">
        <v>57</v>
      </c>
      <c r="B32" s="154" t="s">
        <v>160</v>
      </c>
      <c r="C32" s="154" t="s">
        <v>160</v>
      </c>
      <c r="D32" s="154" t="s">
        <v>160</v>
      </c>
      <c r="E32" s="154" t="s">
        <v>160</v>
      </c>
      <c r="F32" s="154" t="s">
        <v>160</v>
      </c>
      <c r="G32" s="154" t="s">
        <v>160</v>
      </c>
      <c r="H32" s="154" t="s">
        <v>160</v>
      </c>
      <c r="I32" s="154" t="s">
        <v>160</v>
      </c>
      <c r="J32" s="154" t="s">
        <v>160</v>
      </c>
      <c r="K32" s="154" t="s">
        <v>160</v>
      </c>
      <c r="L32" s="154" t="s">
        <v>160</v>
      </c>
      <c r="M32" s="154" t="s">
        <v>160</v>
      </c>
      <c r="N32" s="154" t="s">
        <v>160</v>
      </c>
      <c r="O32" s="154" t="s">
        <v>160</v>
      </c>
      <c r="P32" s="154" t="s">
        <v>160</v>
      </c>
      <c r="Q32" s="154" t="s">
        <v>160</v>
      </c>
      <c r="R32" s="154" t="s">
        <v>160</v>
      </c>
      <c r="S32" s="154" t="s">
        <v>160</v>
      </c>
      <c r="T32" s="205"/>
      <c r="U32" s="206"/>
      <c r="V32" s="193" t="e">
        <f ca="1">IF(U34="Europe",20,0)</f>
        <v>#NAME?</v>
      </c>
    </row>
    <row r="33" spans="1:22" ht="15.75" customHeight="1" x14ac:dyDescent="0.35">
      <c r="A33" s="246" t="s">
        <v>58</v>
      </c>
      <c r="B33" s="222" t="s">
        <v>160</v>
      </c>
      <c r="C33" s="222" t="s">
        <v>160</v>
      </c>
      <c r="D33" s="222" t="s">
        <v>160</v>
      </c>
      <c r="E33" s="222" t="s">
        <v>160</v>
      </c>
      <c r="F33" s="222" t="s">
        <v>160</v>
      </c>
      <c r="G33" s="222" t="s">
        <v>160</v>
      </c>
      <c r="H33" s="222" t="s">
        <v>160</v>
      </c>
      <c r="I33" s="222" t="s">
        <v>160</v>
      </c>
      <c r="J33" s="222" t="s">
        <v>160</v>
      </c>
      <c r="K33" s="222" t="s">
        <v>160</v>
      </c>
      <c r="L33" s="222" t="s">
        <v>160</v>
      </c>
      <c r="M33" s="222" t="s">
        <v>160</v>
      </c>
      <c r="N33" s="222" t="s">
        <v>160</v>
      </c>
      <c r="O33" s="222" t="s">
        <v>160</v>
      </c>
      <c r="P33" s="222" t="s">
        <v>160</v>
      </c>
      <c r="Q33" s="222" t="s">
        <v>160</v>
      </c>
      <c r="R33" s="222" t="s">
        <v>160</v>
      </c>
      <c r="S33" s="222" t="s">
        <v>160</v>
      </c>
      <c r="T33" s="226"/>
      <c r="U33" s="227"/>
      <c r="V33" s="193" t="e">
        <f ca="1">IF(U34="Europe",20,0)</f>
        <v>#NAME?</v>
      </c>
    </row>
    <row r="34" spans="1:22" ht="15.75" customHeight="1" x14ac:dyDescent="0.35">
      <c r="A34" s="228"/>
      <c r="B34" s="229" t="e">
        <f t="shared" ref="B34:S34" ca="1" si="15">_xludf.IFS(B31&lt;1,"NP",B28&lt;1,"NP",B28&lt;B31,"USA",B31&lt;B28,"Europe",B31=B28,"Draw")</f>
        <v>#NAME?</v>
      </c>
      <c r="C34" s="229" t="e">
        <f t="shared" ca="1" si="15"/>
        <v>#NAME?</v>
      </c>
      <c r="D34" s="229" t="e">
        <f t="shared" ca="1" si="15"/>
        <v>#NAME?</v>
      </c>
      <c r="E34" s="229" t="e">
        <f t="shared" ca="1" si="15"/>
        <v>#NAME?</v>
      </c>
      <c r="F34" s="229" t="e">
        <f t="shared" ca="1" si="15"/>
        <v>#NAME?</v>
      </c>
      <c r="G34" s="229" t="e">
        <f t="shared" ca="1" si="15"/>
        <v>#NAME?</v>
      </c>
      <c r="H34" s="229" t="e">
        <f t="shared" ca="1" si="15"/>
        <v>#NAME?</v>
      </c>
      <c r="I34" s="229" t="e">
        <f t="shared" ca="1" si="15"/>
        <v>#NAME?</v>
      </c>
      <c r="J34" s="229" t="e">
        <f t="shared" ca="1" si="15"/>
        <v>#NAME?</v>
      </c>
      <c r="K34" s="229" t="e">
        <f t="shared" ca="1" si="15"/>
        <v>#NAME?</v>
      </c>
      <c r="L34" s="229" t="e">
        <f t="shared" ca="1" si="15"/>
        <v>#NAME?</v>
      </c>
      <c r="M34" s="229" t="e">
        <f t="shared" ca="1" si="15"/>
        <v>#NAME?</v>
      </c>
      <c r="N34" s="229" t="e">
        <f t="shared" ca="1" si="15"/>
        <v>#NAME?</v>
      </c>
      <c r="O34" s="229" t="e">
        <f t="shared" ca="1" si="15"/>
        <v>#NAME?</v>
      </c>
      <c r="P34" s="229" t="e">
        <f t="shared" ca="1" si="15"/>
        <v>#NAME?</v>
      </c>
      <c r="Q34" s="229" t="e">
        <f t="shared" ca="1" si="15"/>
        <v>#NAME?</v>
      </c>
      <c r="R34" s="229" t="e">
        <f t="shared" ca="1" si="15"/>
        <v>#NAME?</v>
      </c>
      <c r="S34" s="229" t="e">
        <f t="shared" ca="1" si="15"/>
        <v>#NAME?</v>
      </c>
      <c r="T34" s="229" t="e">
        <f ca="1">_xludf.IFS(T28&gt;T31,"USA",T31&gt;T28,"Europe",T31=T28,"AS")</f>
        <v>#NAME?</v>
      </c>
      <c r="U34" s="230" t="e">
        <f ca="1">T34</f>
        <v>#NAME?</v>
      </c>
      <c r="V34" s="184"/>
    </row>
    <row r="35" spans="1:22" ht="40.5" customHeight="1" x14ac:dyDescent="0.35">
      <c r="A35" s="247"/>
      <c r="B35" s="169"/>
      <c r="C35" s="169"/>
      <c r="D35" s="169"/>
      <c r="E35" s="169"/>
      <c r="F35" s="169"/>
      <c r="G35" s="169"/>
      <c r="H35" s="169"/>
      <c r="I35" s="169"/>
      <c r="J35" s="169"/>
      <c r="K35" s="169"/>
      <c r="L35" s="169"/>
      <c r="M35" s="169"/>
      <c r="N35" s="169"/>
      <c r="O35" s="169"/>
      <c r="P35" s="169"/>
      <c r="Q35" s="169"/>
      <c r="R35" s="169"/>
      <c r="S35" s="169"/>
      <c r="T35" s="169"/>
      <c r="U35" s="169"/>
      <c r="V35" s="184"/>
    </row>
    <row r="36" spans="1:22" ht="15.75" customHeight="1" x14ac:dyDescent="0.35">
      <c r="A36" s="186" t="s">
        <v>79</v>
      </c>
      <c r="B36" s="187">
        <v>1</v>
      </c>
      <c r="C36" s="187">
        <f t="shared" ref="C36:S36" si="16">B36+1</f>
        <v>2</v>
      </c>
      <c r="D36" s="187">
        <f t="shared" si="16"/>
        <v>3</v>
      </c>
      <c r="E36" s="187">
        <f t="shared" si="16"/>
        <v>4</v>
      </c>
      <c r="F36" s="187">
        <f t="shared" si="16"/>
        <v>5</v>
      </c>
      <c r="G36" s="187">
        <f t="shared" si="16"/>
        <v>6</v>
      </c>
      <c r="H36" s="187">
        <f t="shared" si="16"/>
        <v>7</v>
      </c>
      <c r="I36" s="187">
        <f t="shared" si="16"/>
        <v>8</v>
      </c>
      <c r="J36" s="187">
        <f t="shared" si="16"/>
        <v>9</v>
      </c>
      <c r="K36" s="187">
        <f t="shared" si="16"/>
        <v>10</v>
      </c>
      <c r="L36" s="187">
        <f t="shared" si="16"/>
        <v>11</v>
      </c>
      <c r="M36" s="187">
        <f t="shared" si="16"/>
        <v>12</v>
      </c>
      <c r="N36" s="187">
        <f t="shared" si="16"/>
        <v>13</v>
      </c>
      <c r="O36" s="187">
        <f t="shared" si="16"/>
        <v>14</v>
      </c>
      <c r="P36" s="187">
        <f t="shared" si="16"/>
        <v>15</v>
      </c>
      <c r="Q36" s="187">
        <f t="shared" si="16"/>
        <v>16</v>
      </c>
      <c r="R36" s="187">
        <f t="shared" si="16"/>
        <v>17</v>
      </c>
      <c r="S36" s="187">
        <f t="shared" si="16"/>
        <v>18</v>
      </c>
      <c r="T36" s="187" t="s">
        <v>6</v>
      </c>
      <c r="U36" s="192" t="s">
        <v>87</v>
      </c>
      <c r="V36" s="184"/>
    </row>
    <row r="37" spans="1:22" ht="15.75" customHeight="1" x14ac:dyDescent="0.35">
      <c r="A37" s="203" t="s">
        <v>40</v>
      </c>
      <c r="B37" s="204" t="e">
        <f t="shared" ref="B37:S37" si="17">SMALL(B38:B39,1)</f>
        <v>#NUM!</v>
      </c>
      <c r="C37" s="204" t="e">
        <f t="shared" si="17"/>
        <v>#NUM!</v>
      </c>
      <c r="D37" s="204" t="e">
        <f t="shared" si="17"/>
        <v>#NUM!</v>
      </c>
      <c r="E37" s="204" t="e">
        <f t="shared" si="17"/>
        <v>#NUM!</v>
      </c>
      <c r="F37" s="204" t="e">
        <f t="shared" si="17"/>
        <v>#NUM!</v>
      </c>
      <c r="G37" s="204" t="e">
        <f t="shared" si="17"/>
        <v>#NUM!</v>
      </c>
      <c r="H37" s="204" t="e">
        <f t="shared" si="17"/>
        <v>#NUM!</v>
      </c>
      <c r="I37" s="204" t="e">
        <f t="shared" si="17"/>
        <v>#NUM!</v>
      </c>
      <c r="J37" s="204" t="e">
        <f t="shared" si="17"/>
        <v>#NUM!</v>
      </c>
      <c r="K37" s="204" t="e">
        <f t="shared" si="17"/>
        <v>#NUM!</v>
      </c>
      <c r="L37" s="204" t="e">
        <f t="shared" si="17"/>
        <v>#NUM!</v>
      </c>
      <c r="M37" s="204" t="e">
        <f t="shared" si="17"/>
        <v>#NUM!</v>
      </c>
      <c r="N37" s="204" t="e">
        <f t="shared" si="17"/>
        <v>#NUM!</v>
      </c>
      <c r="O37" s="204" t="e">
        <f t="shared" si="17"/>
        <v>#NUM!</v>
      </c>
      <c r="P37" s="204" t="e">
        <f t="shared" si="17"/>
        <v>#NUM!</v>
      </c>
      <c r="Q37" s="204" t="e">
        <f t="shared" si="17"/>
        <v>#NUM!</v>
      </c>
      <c r="R37" s="204" t="e">
        <f t="shared" si="17"/>
        <v>#NUM!</v>
      </c>
      <c r="S37" s="204" t="e">
        <f t="shared" si="17"/>
        <v>#NUM!</v>
      </c>
      <c r="T37" s="198">
        <f ca="1">COUNTIF(B43:S43,"USA")</f>
        <v>0</v>
      </c>
      <c r="U37" s="209">
        <f ca="1">T37-T40</f>
        <v>0</v>
      </c>
      <c r="V37" s="184"/>
    </row>
    <row r="38" spans="1:22" ht="15.75" customHeight="1" x14ac:dyDescent="0.35">
      <c r="A38" s="210" t="s">
        <v>55</v>
      </c>
      <c r="B38" s="249" t="s">
        <v>160</v>
      </c>
      <c r="C38" s="249" t="s">
        <v>160</v>
      </c>
      <c r="D38" s="249" t="s">
        <v>160</v>
      </c>
      <c r="E38" s="249" t="s">
        <v>160</v>
      </c>
      <c r="F38" s="249" t="s">
        <v>160</v>
      </c>
      <c r="G38" s="249" t="s">
        <v>160</v>
      </c>
      <c r="H38" s="249" t="s">
        <v>160</v>
      </c>
      <c r="I38" s="249" t="s">
        <v>160</v>
      </c>
      <c r="J38" s="249" t="s">
        <v>160</v>
      </c>
      <c r="K38" s="249" t="s">
        <v>160</v>
      </c>
      <c r="L38" s="249" t="s">
        <v>160</v>
      </c>
      <c r="M38" s="249" t="s">
        <v>160</v>
      </c>
      <c r="N38" s="249" t="s">
        <v>160</v>
      </c>
      <c r="O38" s="249" t="s">
        <v>160</v>
      </c>
      <c r="P38" s="249" t="s">
        <v>160</v>
      </c>
      <c r="Q38" s="249" t="s">
        <v>160</v>
      </c>
      <c r="R38" s="249" t="s">
        <v>160</v>
      </c>
      <c r="S38" s="249" t="s">
        <v>160</v>
      </c>
      <c r="T38" s="205"/>
      <c r="U38" s="206"/>
      <c r="V38" s="193" t="e">
        <f ca="1">IF(U43="USA",20,0)</f>
        <v>#NAME?</v>
      </c>
    </row>
    <row r="39" spans="1:22" ht="15.75" customHeight="1" x14ac:dyDescent="0.35">
      <c r="A39" s="218" t="s">
        <v>75</v>
      </c>
      <c r="B39" s="250" t="s">
        <v>160</v>
      </c>
      <c r="C39" s="250" t="s">
        <v>160</v>
      </c>
      <c r="D39" s="251" t="s">
        <v>160</v>
      </c>
      <c r="E39" s="251" t="s">
        <v>160</v>
      </c>
      <c r="F39" s="251" t="s">
        <v>160</v>
      </c>
      <c r="G39" s="251" t="s">
        <v>160</v>
      </c>
      <c r="H39" s="251" t="s">
        <v>160</v>
      </c>
      <c r="I39" s="252" t="s">
        <v>160</v>
      </c>
      <c r="J39" s="251" t="s">
        <v>160</v>
      </c>
      <c r="K39" s="251" t="s">
        <v>160</v>
      </c>
      <c r="L39" s="251" t="s">
        <v>160</v>
      </c>
      <c r="M39" s="251" t="s">
        <v>160</v>
      </c>
      <c r="N39" s="251" t="s">
        <v>160</v>
      </c>
      <c r="O39" s="251" t="s">
        <v>160</v>
      </c>
      <c r="P39" s="251" t="s">
        <v>160</v>
      </c>
      <c r="Q39" s="251" t="s">
        <v>160</v>
      </c>
      <c r="R39" s="251" t="s">
        <v>160</v>
      </c>
      <c r="S39" s="251" t="s">
        <v>160</v>
      </c>
      <c r="T39" s="212"/>
      <c r="U39" s="213"/>
      <c r="V39" s="193" t="e">
        <f ca="1">IF(U43="USA",20,0)</f>
        <v>#NAME?</v>
      </c>
    </row>
    <row r="40" spans="1:22" ht="15.75" customHeight="1" x14ac:dyDescent="0.35">
      <c r="A40" s="219" t="s">
        <v>41</v>
      </c>
      <c r="B40" s="221" t="e">
        <f t="shared" ref="B40:S40" si="18">SMALL(B41:B42,1)</f>
        <v>#NUM!</v>
      </c>
      <c r="C40" s="221" t="e">
        <f t="shared" si="18"/>
        <v>#NUM!</v>
      </c>
      <c r="D40" s="221" t="e">
        <f t="shared" si="18"/>
        <v>#NUM!</v>
      </c>
      <c r="E40" s="221" t="e">
        <f t="shared" si="18"/>
        <v>#NUM!</v>
      </c>
      <c r="F40" s="221" t="e">
        <f t="shared" si="18"/>
        <v>#NUM!</v>
      </c>
      <c r="G40" s="221" t="e">
        <f t="shared" si="18"/>
        <v>#NUM!</v>
      </c>
      <c r="H40" s="221" t="e">
        <f t="shared" si="18"/>
        <v>#NUM!</v>
      </c>
      <c r="I40" s="221" t="e">
        <f t="shared" si="18"/>
        <v>#NUM!</v>
      </c>
      <c r="J40" s="221" t="e">
        <f t="shared" si="18"/>
        <v>#NUM!</v>
      </c>
      <c r="K40" s="221" t="e">
        <f t="shared" si="18"/>
        <v>#NUM!</v>
      </c>
      <c r="L40" s="221" t="e">
        <f t="shared" si="18"/>
        <v>#NUM!</v>
      </c>
      <c r="M40" s="221" t="e">
        <f t="shared" si="18"/>
        <v>#NUM!</v>
      </c>
      <c r="N40" s="221" t="e">
        <f t="shared" si="18"/>
        <v>#NUM!</v>
      </c>
      <c r="O40" s="221" t="e">
        <f t="shared" si="18"/>
        <v>#NUM!</v>
      </c>
      <c r="P40" s="221" t="e">
        <f t="shared" si="18"/>
        <v>#NUM!</v>
      </c>
      <c r="Q40" s="221" t="e">
        <f t="shared" si="18"/>
        <v>#NUM!</v>
      </c>
      <c r="R40" s="221" t="e">
        <f t="shared" si="18"/>
        <v>#NUM!</v>
      </c>
      <c r="S40" s="221" t="e">
        <f t="shared" si="18"/>
        <v>#NUM!</v>
      </c>
      <c r="T40" s="248">
        <f ca="1">COUNTIF(B43:S43,"Europe")</f>
        <v>0</v>
      </c>
      <c r="U40" s="225">
        <f ca="1">T40-T37</f>
        <v>0</v>
      </c>
      <c r="V40" s="193"/>
    </row>
    <row r="41" spans="1:22" ht="15.75" customHeight="1" x14ac:dyDescent="0.35">
      <c r="A41" s="210" t="s">
        <v>62</v>
      </c>
      <c r="B41" s="205" t="s">
        <v>160</v>
      </c>
      <c r="C41" s="205" t="s">
        <v>160</v>
      </c>
      <c r="D41" s="205" t="s">
        <v>160</v>
      </c>
      <c r="E41" s="205" t="s">
        <v>160</v>
      </c>
      <c r="F41" s="205" t="s">
        <v>160</v>
      </c>
      <c r="G41" s="205" t="s">
        <v>160</v>
      </c>
      <c r="H41" s="205" t="s">
        <v>160</v>
      </c>
      <c r="I41" s="205" t="s">
        <v>160</v>
      </c>
      <c r="J41" s="205" t="s">
        <v>160</v>
      </c>
      <c r="K41" s="205" t="s">
        <v>160</v>
      </c>
      <c r="L41" s="205" t="s">
        <v>160</v>
      </c>
      <c r="M41" s="205" t="s">
        <v>160</v>
      </c>
      <c r="N41" s="205" t="s">
        <v>160</v>
      </c>
      <c r="O41" s="205" t="s">
        <v>160</v>
      </c>
      <c r="P41" s="205" t="s">
        <v>160</v>
      </c>
      <c r="Q41" s="205" t="s">
        <v>160</v>
      </c>
      <c r="R41" s="205" t="s">
        <v>160</v>
      </c>
      <c r="S41" s="205" t="s">
        <v>160</v>
      </c>
      <c r="T41" s="205"/>
      <c r="U41" s="206"/>
      <c r="V41" s="193" t="e">
        <f ca="1">IF(U43="Europe",20,0)</f>
        <v>#NAME?</v>
      </c>
    </row>
    <row r="42" spans="1:22" ht="15.75" customHeight="1" x14ac:dyDescent="0.35">
      <c r="A42" s="246" t="s">
        <v>72</v>
      </c>
      <c r="B42" s="226" t="s">
        <v>160</v>
      </c>
      <c r="C42" s="226" t="s">
        <v>160</v>
      </c>
      <c r="D42" s="226" t="s">
        <v>160</v>
      </c>
      <c r="E42" s="226" t="s">
        <v>160</v>
      </c>
      <c r="F42" s="226" t="s">
        <v>160</v>
      </c>
      <c r="G42" s="226" t="s">
        <v>160</v>
      </c>
      <c r="H42" s="226" t="s">
        <v>160</v>
      </c>
      <c r="I42" s="226" t="s">
        <v>160</v>
      </c>
      <c r="J42" s="226" t="s">
        <v>160</v>
      </c>
      <c r="K42" s="226" t="s">
        <v>160</v>
      </c>
      <c r="L42" s="226" t="s">
        <v>160</v>
      </c>
      <c r="M42" s="226" t="s">
        <v>160</v>
      </c>
      <c r="N42" s="226" t="s">
        <v>160</v>
      </c>
      <c r="O42" s="226" t="s">
        <v>160</v>
      </c>
      <c r="P42" s="226" t="s">
        <v>160</v>
      </c>
      <c r="Q42" s="226" t="s">
        <v>160</v>
      </c>
      <c r="R42" s="226" t="s">
        <v>160</v>
      </c>
      <c r="S42" s="226" t="s">
        <v>160</v>
      </c>
      <c r="T42" s="226"/>
      <c r="U42" s="227"/>
      <c r="V42" s="193" t="e">
        <f ca="1">IF(U43="Europe",20,0)</f>
        <v>#NAME?</v>
      </c>
    </row>
    <row r="43" spans="1:22" ht="15.75" customHeight="1" x14ac:dyDescent="0.35">
      <c r="A43" s="228"/>
      <c r="B43" s="229" t="e">
        <f t="shared" ref="B43:S43" ca="1" si="19">_xludf.IFS(B40&lt;1,"NP",B37&lt;1,"NP",B37&lt;B40,"USA",B40&lt;B37,"Europe",B40=B37,"Draw")</f>
        <v>#NAME?</v>
      </c>
      <c r="C43" s="229" t="e">
        <f t="shared" ca="1" si="19"/>
        <v>#NAME?</v>
      </c>
      <c r="D43" s="229" t="e">
        <f t="shared" ca="1" si="19"/>
        <v>#NAME?</v>
      </c>
      <c r="E43" s="229" t="e">
        <f t="shared" ca="1" si="19"/>
        <v>#NAME?</v>
      </c>
      <c r="F43" s="229" t="e">
        <f t="shared" ca="1" si="19"/>
        <v>#NAME?</v>
      </c>
      <c r="G43" s="229" t="e">
        <f t="shared" ca="1" si="19"/>
        <v>#NAME?</v>
      </c>
      <c r="H43" s="229" t="e">
        <f t="shared" ca="1" si="19"/>
        <v>#NAME?</v>
      </c>
      <c r="I43" s="229" t="e">
        <f t="shared" ca="1" si="19"/>
        <v>#NAME?</v>
      </c>
      <c r="J43" s="229" t="e">
        <f t="shared" ca="1" si="19"/>
        <v>#NAME?</v>
      </c>
      <c r="K43" s="229" t="e">
        <f t="shared" ca="1" si="19"/>
        <v>#NAME?</v>
      </c>
      <c r="L43" s="229" t="e">
        <f t="shared" ca="1" si="19"/>
        <v>#NAME?</v>
      </c>
      <c r="M43" s="229" t="e">
        <f t="shared" ca="1" si="19"/>
        <v>#NAME?</v>
      </c>
      <c r="N43" s="229" t="e">
        <f t="shared" ca="1" si="19"/>
        <v>#NAME?</v>
      </c>
      <c r="O43" s="229" t="e">
        <f t="shared" ca="1" si="19"/>
        <v>#NAME?</v>
      </c>
      <c r="P43" s="229" t="e">
        <f t="shared" ca="1" si="19"/>
        <v>#NAME?</v>
      </c>
      <c r="Q43" s="229" t="e">
        <f t="shared" ca="1" si="19"/>
        <v>#NAME?</v>
      </c>
      <c r="R43" s="229" t="e">
        <f t="shared" ca="1" si="19"/>
        <v>#NAME?</v>
      </c>
      <c r="S43" s="229" t="e">
        <f t="shared" ca="1" si="19"/>
        <v>#NAME?</v>
      </c>
      <c r="T43" s="229" t="e">
        <f ca="1">_xludf.IFS(T37&gt;T40,"USA",T40&gt;T37,"Europe",T40=T37,"AS")</f>
        <v>#NAME?</v>
      </c>
      <c r="U43" s="230" t="e">
        <f ca="1">T43</f>
        <v>#NAME?</v>
      </c>
      <c r="V43" s="184"/>
    </row>
    <row r="44" spans="1:22" ht="40.5" customHeight="1" x14ac:dyDescent="0.35">
      <c r="A44" s="247"/>
      <c r="B44" s="169"/>
      <c r="C44" s="169"/>
      <c r="D44" s="169"/>
      <c r="E44" s="169"/>
      <c r="F44" s="169"/>
      <c r="G44" s="169"/>
      <c r="H44" s="169"/>
      <c r="I44" s="169"/>
      <c r="J44" s="169"/>
      <c r="K44" s="169"/>
      <c r="L44" s="169"/>
      <c r="M44" s="169"/>
      <c r="N44" s="169"/>
      <c r="O44" s="169"/>
      <c r="P44" s="169"/>
      <c r="Q44" s="169"/>
      <c r="R44" s="169"/>
      <c r="S44" s="169"/>
      <c r="T44" s="169"/>
      <c r="U44" s="169"/>
      <c r="V44" s="184"/>
    </row>
    <row r="45" spans="1:22" ht="15.75" customHeight="1" x14ac:dyDescent="0.35">
      <c r="A45" s="186" t="s">
        <v>79</v>
      </c>
      <c r="B45" s="187">
        <v>1</v>
      </c>
      <c r="C45" s="187">
        <f t="shared" ref="C45:S45" si="20">B45+1</f>
        <v>2</v>
      </c>
      <c r="D45" s="187">
        <f t="shared" si="20"/>
        <v>3</v>
      </c>
      <c r="E45" s="187">
        <f t="shared" si="20"/>
        <v>4</v>
      </c>
      <c r="F45" s="187">
        <f t="shared" si="20"/>
        <v>5</v>
      </c>
      <c r="G45" s="187">
        <f t="shared" si="20"/>
        <v>6</v>
      </c>
      <c r="H45" s="187">
        <f t="shared" si="20"/>
        <v>7</v>
      </c>
      <c r="I45" s="187">
        <f t="shared" si="20"/>
        <v>8</v>
      </c>
      <c r="J45" s="187">
        <f t="shared" si="20"/>
        <v>9</v>
      </c>
      <c r="K45" s="187">
        <f t="shared" si="20"/>
        <v>10</v>
      </c>
      <c r="L45" s="187">
        <f t="shared" si="20"/>
        <v>11</v>
      </c>
      <c r="M45" s="187">
        <f t="shared" si="20"/>
        <v>12</v>
      </c>
      <c r="N45" s="187">
        <f t="shared" si="20"/>
        <v>13</v>
      </c>
      <c r="O45" s="187">
        <f t="shared" si="20"/>
        <v>14</v>
      </c>
      <c r="P45" s="187">
        <f t="shared" si="20"/>
        <v>15</v>
      </c>
      <c r="Q45" s="187">
        <f t="shared" si="20"/>
        <v>16</v>
      </c>
      <c r="R45" s="187">
        <f t="shared" si="20"/>
        <v>17</v>
      </c>
      <c r="S45" s="187">
        <f t="shared" si="20"/>
        <v>18</v>
      </c>
      <c r="T45" s="187" t="s">
        <v>6</v>
      </c>
      <c r="U45" s="192" t="s">
        <v>87</v>
      </c>
      <c r="V45" s="184"/>
    </row>
    <row r="46" spans="1:22" ht="15.75" customHeight="1" x14ac:dyDescent="0.35">
      <c r="A46" s="203" t="s">
        <v>40</v>
      </c>
      <c r="B46" s="204" t="e">
        <f t="shared" ref="B46:S46" si="21">SMALL(B47:B48,1)</f>
        <v>#NUM!</v>
      </c>
      <c r="C46" s="204" t="e">
        <f t="shared" si="21"/>
        <v>#NUM!</v>
      </c>
      <c r="D46" s="204" t="e">
        <f t="shared" si="21"/>
        <v>#NUM!</v>
      </c>
      <c r="E46" s="204" t="e">
        <f t="shared" si="21"/>
        <v>#NUM!</v>
      </c>
      <c r="F46" s="204" t="e">
        <f t="shared" si="21"/>
        <v>#NUM!</v>
      </c>
      <c r="G46" s="204" t="e">
        <f t="shared" si="21"/>
        <v>#NUM!</v>
      </c>
      <c r="H46" s="204" t="e">
        <f t="shared" si="21"/>
        <v>#NUM!</v>
      </c>
      <c r="I46" s="204" t="e">
        <f t="shared" si="21"/>
        <v>#NUM!</v>
      </c>
      <c r="J46" s="204" t="e">
        <f t="shared" si="21"/>
        <v>#NUM!</v>
      </c>
      <c r="K46" s="204" t="e">
        <f t="shared" si="21"/>
        <v>#NUM!</v>
      </c>
      <c r="L46" s="204" t="e">
        <f t="shared" si="21"/>
        <v>#NUM!</v>
      </c>
      <c r="M46" s="204" t="e">
        <f t="shared" si="21"/>
        <v>#NUM!</v>
      </c>
      <c r="N46" s="204" t="e">
        <f t="shared" si="21"/>
        <v>#NUM!</v>
      </c>
      <c r="O46" s="204" t="e">
        <f t="shared" si="21"/>
        <v>#NUM!</v>
      </c>
      <c r="P46" s="204" t="e">
        <f t="shared" si="21"/>
        <v>#NUM!</v>
      </c>
      <c r="Q46" s="204" t="e">
        <f t="shared" si="21"/>
        <v>#NUM!</v>
      </c>
      <c r="R46" s="204" t="e">
        <f t="shared" si="21"/>
        <v>#NUM!</v>
      </c>
      <c r="S46" s="204" t="e">
        <f t="shared" si="21"/>
        <v>#NUM!</v>
      </c>
      <c r="T46" s="198">
        <f ca="1">COUNTIF(B52:S52,"USA")</f>
        <v>0</v>
      </c>
      <c r="U46" s="209">
        <f ca="1">T46-T49</f>
        <v>0</v>
      </c>
      <c r="V46" s="184"/>
    </row>
    <row r="47" spans="1:22" ht="15.75" customHeight="1" x14ac:dyDescent="0.35">
      <c r="A47" s="210" t="s">
        <v>64</v>
      </c>
      <c r="B47" s="249" t="s">
        <v>160</v>
      </c>
      <c r="C47" s="249" t="s">
        <v>160</v>
      </c>
      <c r="D47" s="249" t="s">
        <v>160</v>
      </c>
      <c r="E47" s="249" t="s">
        <v>160</v>
      </c>
      <c r="F47" s="249" t="s">
        <v>160</v>
      </c>
      <c r="G47" s="249" t="s">
        <v>160</v>
      </c>
      <c r="H47" s="249" t="s">
        <v>160</v>
      </c>
      <c r="I47" s="249" t="s">
        <v>160</v>
      </c>
      <c r="J47" s="249" t="s">
        <v>160</v>
      </c>
      <c r="K47" s="249" t="s">
        <v>160</v>
      </c>
      <c r="L47" s="249" t="s">
        <v>160</v>
      </c>
      <c r="M47" s="249" t="s">
        <v>160</v>
      </c>
      <c r="N47" s="249" t="s">
        <v>160</v>
      </c>
      <c r="O47" s="249" t="s">
        <v>160</v>
      </c>
      <c r="P47" s="249" t="s">
        <v>160</v>
      </c>
      <c r="Q47" s="249" t="s">
        <v>160</v>
      </c>
      <c r="R47" s="249" t="s">
        <v>160</v>
      </c>
      <c r="S47" s="249" t="s">
        <v>160</v>
      </c>
      <c r="T47" s="205"/>
      <c r="U47" s="206"/>
      <c r="V47" s="193" t="e">
        <f ca="1">IF(U52="USA",20,0)</f>
        <v>#NAME?</v>
      </c>
    </row>
    <row r="48" spans="1:22" ht="15.75" customHeight="1" x14ac:dyDescent="0.35">
      <c r="A48" s="218" t="s">
        <v>80</v>
      </c>
      <c r="B48" s="250" t="s">
        <v>160</v>
      </c>
      <c r="C48" s="250" t="s">
        <v>160</v>
      </c>
      <c r="D48" s="251" t="s">
        <v>160</v>
      </c>
      <c r="E48" s="251" t="s">
        <v>160</v>
      </c>
      <c r="F48" s="251" t="s">
        <v>160</v>
      </c>
      <c r="G48" s="251" t="s">
        <v>160</v>
      </c>
      <c r="H48" s="251" t="s">
        <v>160</v>
      </c>
      <c r="I48" s="252" t="s">
        <v>160</v>
      </c>
      <c r="J48" s="251" t="s">
        <v>160</v>
      </c>
      <c r="K48" s="251" t="s">
        <v>160</v>
      </c>
      <c r="L48" s="251" t="s">
        <v>160</v>
      </c>
      <c r="M48" s="251" t="s">
        <v>160</v>
      </c>
      <c r="N48" s="251" t="s">
        <v>160</v>
      </c>
      <c r="O48" s="251" t="s">
        <v>160</v>
      </c>
      <c r="P48" s="251" t="s">
        <v>160</v>
      </c>
      <c r="Q48" s="251" t="s">
        <v>160</v>
      </c>
      <c r="R48" s="251" t="s">
        <v>160</v>
      </c>
      <c r="S48" s="251" t="s">
        <v>160</v>
      </c>
      <c r="T48" s="212"/>
      <c r="U48" s="213"/>
      <c r="V48" s="193" t="e">
        <f ca="1">IF(U52="USA",20,0)</f>
        <v>#NAME?</v>
      </c>
    </row>
    <row r="49" spans="1:22" ht="15.75" customHeight="1" x14ac:dyDescent="0.35">
      <c r="A49" s="219" t="s">
        <v>41</v>
      </c>
      <c r="B49" s="221" t="e">
        <f t="shared" ref="B49:S49" si="22">SMALL(B50:B51,1)</f>
        <v>#NUM!</v>
      </c>
      <c r="C49" s="221" t="e">
        <f t="shared" si="22"/>
        <v>#NUM!</v>
      </c>
      <c r="D49" s="221" t="e">
        <f t="shared" si="22"/>
        <v>#NUM!</v>
      </c>
      <c r="E49" s="221" t="e">
        <f t="shared" si="22"/>
        <v>#NUM!</v>
      </c>
      <c r="F49" s="221" t="e">
        <f t="shared" si="22"/>
        <v>#NUM!</v>
      </c>
      <c r="G49" s="221" t="e">
        <f t="shared" si="22"/>
        <v>#NUM!</v>
      </c>
      <c r="H49" s="221" t="e">
        <f t="shared" si="22"/>
        <v>#NUM!</v>
      </c>
      <c r="I49" s="221" t="e">
        <f t="shared" si="22"/>
        <v>#NUM!</v>
      </c>
      <c r="J49" s="221" t="e">
        <f t="shared" si="22"/>
        <v>#NUM!</v>
      </c>
      <c r="K49" s="221" t="e">
        <f t="shared" si="22"/>
        <v>#NUM!</v>
      </c>
      <c r="L49" s="221" t="e">
        <f t="shared" si="22"/>
        <v>#NUM!</v>
      </c>
      <c r="M49" s="221" t="e">
        <f t="shared" si="22"/>
        <v>#NUM!</v>
      </c>
      <c r="N49" s="221" t="e">
        <f t="shared" si="22"/>
        <v>#NUM!</v>
      </c>
      <c r="O49" s="221" t="e">
        <f t="shared" si="22"/>
        <v>#NUM!</v>
      </c>
      <c r="P49" s="221" t="e">
        <f t="shared" si="22"/>
        <v>#NUM!</v>
      </c>
      <c r="Q49" s="221" t="e">
        <f t="shared" si="22"/>
        <v>#NUM!</v>
      </c>
      <c r="R49" s="221" t="e">
        <f t="shared" si="22"/>
        <v>#NUM!</v>
      </c>
      <c r="S49" s="221" t="e">
        <f t="shared" si="22"/>
        <v>#NUM!</v>
      </c>
      <c r="T49" s="248">
        <f ca="1">COUNTIF(B52:S52,"Europe")</f>
        <v>0</v>
      </c>
      <c r="U49" s="225">
        <f ca="1">T49-T46</f>
        <v>0</v>
      </c>
      <c r="V49" s="193"/>
    </row>
    <row r="50" spans="1:22" ht="15.75" customHeight="1" x14ac:dyDescent="0.35">
      <c r="A50" s="210" t="s">
        <v>74</v>
      </c>
      <c r="B50" s="205" t="s">
        <v>160</v>
      </c>
      <c r="C50" s="205" t="s">
        <v>160</v>
      </c>
      <c r="D50" s="205" t="s">
        <v>160</v>
      </c>
      <c r="E50" s="205" t="s">
        <v>160</v>
      </c>
      <c r="F50" s="205" t="s">
        <v>160</v>
      </c>
      <c r="G50" s="205" t="s">
        <v>160</v>
      </c>
      <c r="H50" s="205" t="s">
        <v>160</v>
      </c>
      <c r="I50" s="205" t="s">
        <v>160</v>
      </c>
      <c r="J50" s="205" t="s">
        <v>160</v>
      </c>
      <c r="K50" s="205" t="s">
        <v>160</v>
      </c>
      <c r="L50" s="205" t="s">
        <v>160</v>
      </c>
      <c r="M50" s="205" t="s">
        <v>160</v>
      </c>
      <c r="N50" s="205" t="s">
        <v>160</v>
      </c>
      <c r="O50" s="205" t="s">
        <v>160</v>
      </c>
      <c r="P50" s="205" t="s">
        <v>160</v>
      </c>
      <c r="Q50" s="205" t="s">
        <v>160</v>
      </c>
      <c r="R50" s="205" t="s">
        <v>160</v>
      </c>
      <c r="S50" s="205" t="s">
        <v>160</v>
      </c>
      <c r="T50" s="205"/>
      <c r="U50" s="206"/>
      <c r="V50" s="193" t="e">
        <f ca="1">IF(U52="Europe",20,0)</f>
        <v>#NAME?</v>
      </c>
    </row>
    <row r="51" spans="1:22" ht="15.75" customHeight="1" x14ac:dyDescent="0.35">
      <c r="A51" s="246" t="s">
        <v>70</v>
      </c>
      <c r="B51" s="226" t="s">
        <v>160</v>
      </c>
      <c r="C51" s="226" t="s">
        <v>160</v>
      </c>
      <c r="D51" s="226" t="s">
        <v>160</v>
      </c>
      <c r="E51" s="226" t="s">
        <v>160</v>
      </c>
      <c r="F51" s="226" t="s">
        <v>160</v>
      </c>
      <c r="G51" s="226" t="s">
        <v>160</v>
      </c>
      <c r="H51" s="226" t="s">
        <v>160</v>
      </c>
      <c r="I51" s="226" t="s">
        <v>160</v>
      </c>
      <c r="J51" s="226" t="s">
        <v>160</v>
      </c>
      <c r="K51" s="226" t="s">
        <v>160</v>
      </c>
      <c r="L51" s="226" t="s">
        <v>160</v>
      </c>
      <c r="M51" s="226" t="s">
        <v>160</v>
      </c>
      <c r="N51" s="226" t="s">
        <v>160</v>
      </c>
      <c r="O51" s="226" t="s">
        <v>160</v>
      </c>
      <c r="P51" s="226" t="s">
        <v>160</v>
      </c>
      <c r="Q51" s="226" t="s">
        <v>160</v>
      </c>
      <c r="R51" s="226" t="s">
        <v>160</v>
      </c>
      <c r="S51" s="226" t="s">
        <v>160</v>
      </c>
      <c r="T51" s="226"/>
      <c r="U51" s="227"/>
      <c r="V51" s="193" t="e">
        <f ca="1">IF(U52="Europe",20,0)</f>
        <v>#NAME?</v>
      </c>
    </row>
    <row r="52" spans="1:22" ht="15.75" customHeight="1" x14ac:dyDescent="0.35">
      <c r="A52" s="228"/>
      <c r="B52" s="229" t="e">
        <f t="shared" ref="B52:S52" ca="1" si="23">_xludf.IFS(B49&lt;1,"NP",B46&lt;1,"NP",B46&lt;B49,"USA",B49&lt;B46,"Europe",B49=B46,"Draw")</f>
        <v>#NAME?</v>
      </c>
      <c r="C52" s="229" t="e">
        <f t="shared" ca="1" si="23"/>
        <v>#NAME?</v>
      </c>
      <c r="D52" s="229" t="e">
        <f t="shared" ca="1" si="23"/>
        <v>#NAME?</v>
      </c>
      <c r="E52" s="229" t="e">
        <f t="shared" ca="1" si="23"/>
        <v>#NAME?</v>
      </c>
      <c r="F52" s="229" t="e">
        <f t="shared" ca="1" si="23"/>
        <v>#NAME?</v>
      </c>
      <c r="G52" s="229" t="e">
        <f t="shared" ca="1" si="23"/>
        <v>#NAME?</v>
      </c>
      <c r="H52" s="229" t="e">
        <f t="shared" ca="1" si="23"/>
        <v>#NAME?</v>
      </c>
      <c r="I52" s="229" t="e">
        <f t="shared" ca="1" si="23"/>
        <v>#NAME?</v>
      </c>
      <c r="J52" s="229" t="e">
        <f t="shared" ca="1" si="23"/>
        <v>#NAME?</v>
      </c>
      <c r="K52" s="229" t="e">
        <f t="shared" ca="1" si="23"/>
        <v>#NAME?</v>
      </c>
      <c r="L52" s="229" t="e">
        <f t="shared" ca="1" si="23"/>
        <v>#NAME?</v>
      </c>
      <c r="M52" s="229" t="e">
        <f t="shared" ca="1" si="23"/>
        <v>#NAME?</v>
      </c>
      <c r="N52" s="229" t="e">
        <f t="shared" ca="1" si="23"/>
        <v>#NAME?</v>
      </c>
      <c r="O52" s="229" t="e">
        <f t="shared" ca="1" si="23"/>
        <v>#NAME?</v>
      </c>
      <c r="P52" s="229" t="e">
        <f t="shared" ca="1" si="23"/>
        <v>#NAME?</v>
      </c>
      <c r="Q52" s="229" t="e">
        <f t="shared" ca="1" si="23"/>
        <v>#NAME?</v>
      </c>
      <c r="R52" s="229" t="e">
        <f t="shared" ca="1" si="23"/>
        <v>#NAME?</v>
      </c>
      <c r="S52" s="229" t="e">
        <f t="shared" ca="1" si="23"/>
        <v>#NAME?</v>
      </c>
      <c r="T52" s="229" t="e">
        <f ca="1">_xludf.IFS(T46&gt;T49,"USA",T49&gt;T46,"Europe",T49=T46,"AS")</f>
        <v>#NAME?</v>
      </c>
      <c r="U52" s="230" t="e">
        <f ca="1">T52</f>
        <v>#NAME?</v>
      </c>
      <c r="V52" s="184"/>
    </row>
    <row r="53" spans="1:22" ht="15.75" customHeight="1" x14ac:dyDescent="0.35">
      <c r="A53" s="255"/>
      <c r="B53" s="255"/>
      <c r="C53" s="255"/>
      <c r="D53" s="255"/>
      <c r="E53" s="255"/>
      <c r="F53" s="255"/>
      <c r="G53" s="255"/>
      <c r="H53" s="255"/>
      <c r="I53" s="255"/>
      <c r="J53" s="255"/>
      <c r="K53" s="255"/>
      <c r="L53" s="255"/>
      <c r="M53" s="255"/>
      <c r="N53" s="255"/>
      <c r="O53" s="255"/>
      <c r="P53" s="255"/>
      <c r="Q53" s="255"/>
      <c r="R53" s="255"/>
      <c r="S53" s="255"/>
      <c r="T53" s="255"/>
      <c r="U53" s="255"/>
      <c r="V53" s="253"/>
    </row>
    <row r="54" spans="1:22" ht="15.75" customHeight="1" x14ac:dyDescent="0.35">
      <c r="A54" s="508" t="s">
        <v>76</v>
      </c>
      <c r="B54" s="473"/>
      <c r="C54" s="259"/>
      <c r="D54" s="253"/>
      <c r="E54" s="253"/>
      <c r="F54" s="253"/>
      <c r="G54" s="253"/>
      <c r="H54" s="253"/>
      <c r="I54" s="253"/>
      <c r="J54" s="253"/>
      <c r="K54" s="253"/>
      <c r="L54" s="253"/>
      <c r="M54" s="253"/>
      <c r="N54" s="253"/>
      <c r="O54" s="253"/>
      <c r="P54" s="253"/>
      <c r="Q54" s="253"/>
      <c r="R54" s="253"/>
      <c r="S54" s="253"/>
      <c r="T54" s="253"/>
      <c r="U54" s="253"/>
      <c r="V54" s="180"/>
    </row>
    <row r="55" spans="1:22" ht="15.75" customHeight="1" x14ac:dyDescent="0.35">
      <c r="A55" s="185" t="s">
        <v>15</v>
      </c>
      <c r="B55" s="185" t="s">
        <v>79</v>
      </c>
      <c r="C55" s="253"/>
      <c r="D55" s="253"/>
      <c r="E55" s="253"/>
      <c r="F55" s="253"/>
      <c r="G55" s="253"/>
      <c r="H55" s="253"/>
      <c r="I55" s="253"/>
      <c r="J55" s="253"/>
      <c r="K55" s="253"/>
      <c r="L55" s="253"/>
      <c r="M55" s="253"/>
      <c r="N55" s="253"/>
      <c r="O55" s="253"/>
      <c r="P55" s="253"/>
      <c r="Q55" s="253"/>
      <c r="R55" s="253"/>
      <c r="S55" s="253"/>
      <c r="T55" s="253"/>
      <c r="U55" s="253"/>
      <c r="V55" s="180"/>
    </row>
    <row r="56" spans="1:22" ht="15.75" customHeight="1" x14ac:dyDescent="0.35">
      <c r="A56" s="185" t="s">
        <v>62</v>
      </c>
      <c r="B56" s="190">
        <v>3</v>
      </c>
      <c r="C56" s="253"/>
      <c r="D56" s="253"/>
      <c r="E56" s="253"/>
      <c r="F56" s="253"/>
      <c r="G56" s="253"/>
      <c r="H56" s="253"/>
      <c r="I56" s="253"/>
      <c r="J56" s="253"/>
      <c r="K56" s="253"/>
      <c r="L56" s="253"/>
      <c r="M56" s="253"/>
      <c r="N56" s="253"/>
      <c r="O56" s="253"/>
      <c r="P56" s="253"/>
      <c r="Q56" s="253"/>
      <c r="R56" s="253"/>
      <c r="S56" s="253"/>
      <c r="T56" s="253"/>
      <c r="U56" s="253"/>
      <c r="V56" s="180"/>
    </row>
    <row r="57" spans="1:22" ht="15.75" customHeight="1" x14ac:dyDescent="0.35">
      <c r="A57" s="185" t="s">
        <v>78</v>
      </c>
      <c r="B57" s="190">
        <v>13</v>
      </c>
      <c r="C57" s="253"/>
      <c r="D57" s="253"/>
      <c r="E57" s="253"/>
      <c r="F57" s="253"/>
      <c r="G57" s="253"/>
      <c r="H57" s="253"/>
      <c r="I57" s="253"/>
      <c r="J57" s="253"/>
      <c r="K57" s="253"/>
      <c r="L57" s="253"/>
      <c r="M57" s="253"/>
      <c r="N57" s="253"/>
      <c r="O57" s="253"/>
      <c r="P57" s="253"/>
      <c r="Q57" s="253"/>
      <c r="R57" s="253"/>
      <c r="S57" s="253"/>
      <c r="T57" s="253"/>
      <c r="U57" s="253"/>
      <c r="V57" s="180"/>
    </row>
    <row r="58" spans="1:22" ht="8.25" customHeight="1" x14ac:dyDescent="0.35">
      <c r="A58" s="253"/>
      <c r="B58" s="253"/>
      <c r="C58" s="253"/>
      <c r="D58" s="253"/>
      <c r="E58" s="253"/>
      <c r="F58" s="253"/>
      <c r="G58" s="253"/>
      <c r="H58" s="253"/>
      <c r="I58" s="253"/>
      <c r="J58" s="253"/>
      <c r="K58" s="253"/>
      <c r="L58" s="253"/>
      <c r="M58" s="253"/>
      <c r="N58" s="253"/>
      <c r="O58" s="253"/>
      <c r="P58" s="253"/>
      <c r="Q58" s="253"/>
      <c r="R58" s="253"/>
      <c r="S58" s="253"/>
      <c r="T58" s="253"/>
      <c r="U58" s="253"/>
      <c r="V58" s="180"/>
    </row>
    <row r="59" spans="1:22" ht="15.75" customHeight="1" x14ac:dyDescent="0.35">
      <c r="A59" s="507" t="s">
        <v>93</v>
      </c>
      <c r="B59" s="467"/>
      <c r="C59" s="467"/>
      <c r="D59" s="467"/>
      <c r="E59" s="467"/>
      <c r="F59" s="467"/>
      <c r="G59" s="467"/>
      <c r="H59" s="467"/>
      <c r="I59" s="467"/>
      <c r="J59" s="467"/>
      <c r="K59" s="467"/>
      <c r="L59" s="467"/>
      <c r="M59" s="467"/>
      <c r="N59" s="467"/>
      <c r="O59" s="467"/>
      <c r="P59" s="467"/>
      <c r="Q59" s="467"/>
      <c r="R59" s="467"/>
      <c r="S59" s="467"/>
      <c r="T59" s="467"/>
      <c r="U59" s="468"/>
      <c r="V59" s="180"/>
    </row>
    <row r="60" spans="1:22" ht="23.25" customHeight="1" x14ac:dyDescent="0.35">
      <c r="A60" s="469"/>
      <c r="B60" s="470"/>
      <c r="C60" s="470"/>
      <c r="D60" s="470"/>
      <c r="E60" s="470"/>
      <c r="F60" s="470"/>
      <c r="G60" s="470"/>
      <c r="H60" s="470"/>
      <c r="I60" s="470"/>
      <c r="J60" s="470"/>
      <c r="K60" s="470"/>
      <c r="L60" s="470"/>
      <c r="M60" s="470"/>
      <c r="N60" s="470"/>
      <c r="O60" s="470"/>
      <c r="P60" s="470"/>
      <c r="Q60" s="470"/>
      <c r="R60" s="470"/>
      <c r="S60" s="470"/>
      <c r="T60" s="470"/>
      <c r="U60" s="471"/>
      <c r="V60" s="180"/>
    </row>
    <row r="61" spans="1:22" ht="15.75" customHeight="1" x14ac:dyDescent="0.35">
      <c r="A61" s="253"/>
      <c r="B61" s="253"/>
      <c r="C61" s="253"/>
      <c r="D61" s="253"/>
      <c r="E61" s="253"/>
      <c r="F61" s="253"/>
      <c r="G61" s="253"/>
      <c r="H61" s="253"/>
      <c r="I61" s="253"/>
      <c r="J61" s="253"/>
      <c r="K61" s="253"/>
      <c r="L61" s="253"/>
      <c r="M61" s="253"/>
      <c r="N61" s="253"/>
      <c r="O61" s="253"/>
      <c r="P61" s="253"/>
      <c r="Q61" s="253"/>
      <c r="R61" s="253"/>
      <c r="S61" s="253"/>
      <c r="T61" s="253"/>
      <c r="U61" s="253"/>
      <c r="V61" s="184"/>
    </row>
    <row r="62" spans="1:22" ht="15.75" customHeight="1" x14ac:dyDescent="0.35">
      <c r="A62" s="186" t="s">
        <v>79</v>
      </c>
      <c r="B62" s="187">
        <v>1</v>
      </c>
      <c r="C62" s="187">
        <f t="shared" ref="C62:S62" si="24">B62+1</f>
        <v>2</v>
      </c>
      <c r="D62" s="187">
        <f t="shared" si="24"/>
        <v>3</v>
      </c>
      <c r="E62" s="187">
        <f t="shared" si="24"/>
        <v>4</v>
      </c>
      <c r="F62" s="187">
        <f t="shared" si="24"/>
        <v>5</v>
      </c>
      <c r="G62" s="187">
        <f t="shared" si="24"/>
        <v>6</v>
      </c>
      <c r="H62" s="187">
        <f t="shared" si="24"/>
        <v>7</v>
      </c>
      <c r="I62" s="187">
        <f t="shared" si="24"/>
        <v>8</v>
      </c>
      <c r="J62" s="187">
        <f t="shared" si="24"/>
        <v>9</v>
      </c>
      <c r="K62" s="187">
        <f t="shared" si="24"/>
        <v>10</v>
      </c>
      <c r="L62" s="187">
        <f t="shared" si="24"/>
        <v>11</v>
      </c>
      <c r="M62" s="187">
        <f t="shared" si="24"/>
        <v>12</v>
      </c>
      <c r="N62" s="187">
        <f t="shared" si="24"/>
        <v>13</v>
      </c>
      <c r="O62" s="187">
        <f t="shared" si="24"/>
        <v>14</v>
      </c>
      <c r="P62" s="187">
        <f t="shared" si="24"/>
        <v>15</v>
      </c>
      <c r="Q62" s="187">
        <f t="shared" si="24"/>
        <v>16</v>
      </c>
      <c r="R62" s="187">
        <f t="shared" si="24"/>
        <v>17</v>
      </c>
      <c r="S62" s="187">
        <f t="shared" si="24"/>
        <v>18</v>
      </c>
      <c r="T62" s="187" t="s">
        <v>6</v>
      </c>
      <c r="U62" s="192" t="s">
        <v>87</v>
      </c>
      <c r="V62" s="184"/>
    </row>
    <row r="63" spans="1:22" ht="15.75" customHeight="1" x14ac:dyDescent="0.35">
      <c r="A63" s="203" t="s">
        <v>40</v>
      </c>
      <c r="B63" s="204" t="e">
        <f t="shared" ref="B63:S63" si="25">SMALL(B64,1)</f>
        <v>#N/A</v>
      </c>
      <c r="C63" s="204" t="e">
        <f t="shared" si="25"/>
        <v>#N/A</v>
      </c>
      <c r="D63" s="204" t="e">
        <f t="shared" si="25"/>
        <v>#N/A</v>
      </c>
      <c r="E63" s="204" t="e">
        <f t="shared" si="25"/>
        <v>#N/A</v>
      </c>
      <c r="F63" s="204" t="e">
        <f t="shared" si="25"/>
        <v>#N/A</v>
      </c>
      <c r="G63" s="204" t="e">
        <f t="shared" si="25"/>
        <v>#N/A</v>
      </c>
      <c r="H63" s="204" t="e">
        <f t="shared" si="25"/>
        <v>#N/A</v>
      </c>
      <c r="I63" s="204" t="e">
        <f t="shared" si="25"/>
        <v>#N/A</v>
      </c>
      <c r="J63" s="204" t="e">
        <f t="shared" si="25"/>
        <v>#N/A</v>
      </c>
      <c r="K63" s="204" t="e">
        <f t="shared" si="25"/>
        <v>#N/A</v>
      </c>
      <c r="L63" s="204" t="e">
        <f t="shared" si="25"/>
        <v>#N/A</v>
      </c>
      <c r="M63" s="204" t="e">
        <f t="shared" si="25"/>
        <v>#N/A</v>
      </c>
      <c r="N63" s="204" t="e">
        <f t="shared" si="25"/>
        <v>#N/A</v>
      </c>
      <c r="O63" s="204" t="e">
        <f t="shared" si="25"/>
        <v>#N/A</v>
      </c>
      <c r="P63" s="204" t="e">
        <f t="shared" si="25"/>
        <v>#N/A</v>
      </c>
      <c r="Q63" s="204" t="e">
        <f t="shared" si="25"/>
        <v>#N/A</v>
      </c>
      <c r="R63" s="204" t="e">
        <f t="shared" si="25"/>
        <v>#N/A</v>
      </c>
      <c r="S63" s="204" t="e">
        <f t="shared" si="25"/>
        <v>#N/A</v>
      </c>
      <c r="T63" s="198">
        <f ca="1">COUNTIF(B67:S67,"USA")</f>
        <v>0</v>
      </c>
      <c r="U63" s="209">
        <f ca="1">T63-T65</f>
        <v>0</v>
      </c>
      <c r="V63" s="184"/>
    </row>
    <row r="64" spans="1:22" ht="15.75" customHeight="1" x14ac:dyDescent="0.35">
      <c r="A64" s="210" t="s">
        <v>94</v>
      </c>
      <c r="B64" s="226" t="e">
        <f>VLOOKUP(A64,'Day 2 PM Card'!$C$17:$AE$46,3,FALSE)</f>
        <v>#N/A</v>
      </c>
      <c r="C64" s="234" t="e">
        <f>VLOOKUP(A64,'Day 2 PM Card'!$C$17:$AE$46,4,FALSE)</f>
        <v>#N/A</v>
      </c>
      <c r="D64" s="235" t="e">
        <f>VLOOKUP(A64,'Day 2 PM Card'!$C$17:$AE$46,5,FALSE)</f>
        <v>#N/A</v>
      </c>
      <c r="E64" s="234" t="e">
        <f>VLOOKUP(A64,'Day 2 PM Card'!$C$17:$AE$46,6,FALSE)</f>
        <v>#N/A</v>
      </c>
      <c r="F64" s="235" t="e">
        <f>VLOOKUP(A64,'Day 2 PM Card'!$C$17:$AE$46,7,FALSE)</f>
        <v>#N/A</v>
      </c>
      <c r="G64" s="235" t="e">
        <f>VLOOKUP(A64,'Day 2 PM Card'!$C$17:$AE$46,8,FALSE)</f>
        <v>#N/A</v>
      </c>
      <c r="H64" s="234" t="e">
        <f>VLOOKUP(A64,'Day 2 PM Card'!$C$17:$AE$46,9,FALSE)</f>
        <v>#N/A</v>
      </c>
      <c r="I64" s="235" t="e">
        <f>VLOOKUP(A64,'Day 2 PM Card'!$C$17:$AE$46,10,FALSE)</f>
        <v>#N/A</v>
      </c>
      <c r="J64" s="235" t="e">
        <f>VLOOKUP(A64,'Day 2 PM Card'!$C$17:$AE$46,11,FALSE)</f>
        <v>#N/A</v>
      </c>
      <c r="K64" s="235" t="e">
        <f>VLOOKUP(A64,'Day 2 PM Card'!$C$17:$AE$46,12,FALSE)</f>
        <v>#N/A</v>
      </c>
      <c r="L64" s="234" t="e">
        <f>VLOOKUP(A64,'Day 2 PM Card'!$C$17:$AE$46,13,FALSE)</f>
        <v>#N/A</v>
      </c>
      <c r="M64" s="234" t="e">
        <f>VLOOKUP(A64,'Day 2 PM Card'!$C$17:$AE$46,14,FALSE)</f>
        <v>#N/A</v>
      </c>
      <c r="N64" s="235" t="e">
        <f>VLOOKUP(A64,'Day 2 PM Card'!$C$17:$AE$46,15,FALSE)</f>
        <v>#N/A</v>
      </c>
      <c r="O64" s="234" t="e">
        <f>VLOOKUP(A64,'Day 2 PM Card'!$C$17:$AE$46,16,FALSE)</f>
        <v>#N/A</v>
      </c>
      <c r="P64" s="235" t="e">
        <f>VLOOKUP(A64,'Day 2 PM Card'!$C$17:$AE$46,17,FALSE)</f>
        <v>#N/A</v>
      </c>
      <c r="Q64" s="235" t="e">
        <f>VLOOKUP(A64,'Day 2 PM Card'!$C$17:$AE$46,18,FALSE)</f>
        <v>#N/A</v>
      </c>
      <c r="R64" s="234" t="e">
        <f>VLOOKUP(A64,'Day 2 PM Card'!$C$17:$AE$46,19,FALSE)</f>
        <v>#N/A</v>
      </c>
      <c r="S64" s="235" t="e">
        <f>VLOOKUP(A64,'Day 2 PM Card'!$C$17:$AE$46,20,FALSE)</f>
        <v>#N/A</v>
      </c>
      <c r="T64" s="234"/>
      <c r="U64" s="238"/>
      <c r="V64" s="193" t="e">
        <f ca="1">IF(U67="USA",20,0)</f>
        <v>#NAME?</v>
      </c>
    </row>
    <row r="65" spans="1:22" ht="15.75" customHeight="1" x14ac:dyDescent="0.35">
      <c r="A65" s="219" t="s">
        <v>41</v>
      </c>
      <c r="B65" s="221" t="e">
        <f t="shared" ref="B65:S65" si="26">SMALL(B66,1)</f>
        <v>#N/A</v>
      </c>
      <c r="C65" s="221" t="e">
        <f t="shared" si="26"/>
        <v>#N/A</v>
      </c>
      <c r="D65" s="221" t="e">
        <f t="shared" si="26"/>
        <v>#N/A</v>
      </c>
      <c r="E65" s="221" t="e">
        <f t="shared" si="26"/>
        <v>#N/A</v>
      </c>
      <c r="F65" s="221" t="e">
        <f t="shared" si="26"/>
        <v>#N/A</v>
      </c>
      <c r="G65" s="221" t="e">
        <f t="shared" si="26"/>
        <v>#N/A</v>
      </c>
      <c r="H65" s="221" t="e">
        <f t="shared" si="26"/>
        <v>#N/A</v>
      </c>
      <c r="I65" s="221" t="e">
        <f t="shared" si="26"/>
        <v>#N/A</v>
      </c>
      <c r="J65" s="221" t="e">
        <f t="shared" si="26"/>
        <v>#N/A</v>
      </c>
      <c r="K65" s="221" t="e">
        <f t="shared" si="26"/>
        <v>#N/A</v>
      </c>
      <c r="L65" s="221" t="e">
        <f t="shared" si="26"/>
        <v>#N/A</v>
      </c>
      <c r="M65" s="221" t="e">
        <f t="shared" si="26"/>
        <v>#N/A</v>
      </c>
      <c r="N65" s="221" t="e">
        <f t="shared" si="26"/>
        <v>#N/A</v>
      </c>
      <c r="O65" s="221" t="e">
        <f t="shared" si="26"/>
        <v>#N/A</v>
      </c>
      <c r="P65" s="221" t="e">
        <f t="shared" si="26"/>
        <v>#N/A</v>
      </c>
      <c r="Q65" s="221" t="e">
        <f t="shared" si="26"/>
        <v>#N/A</v>
      </c>
      <c r="R65" s="221" t="e">
        <f t="shared" si="26"/>
        <v>#N/A</v>
      </c>
      <c r="S65" s="221" t="e">
        <f t="shared" si="26"/>
        <v>#N/A</v>
      </c>
      <c r="T65" s="216">
        <f ca="1">COUNTIF(B67:S67,"Europe")</f>
        <v>0</v>
      </c>
      <c r="U65" s="225">
        <f ca="1">T65-T63</f>
        <v>0</v>
      </c>
      <c r="V65" s="184"/>
    </row>
    <row r="66" spans="1:22" ht="15.75" customHeight="1" x14ac:dyDescent="0.35">
      <c r="A66" s="218" t="s">
        <v>95</v>
      </c>
      <c r="B66" s="226" t="e">
        <f>VLOOKUP(A66,'Day 2 PM Card'!$C$17:$AE$46,3,FALSE)</f>
        <v>#N/A</v>
      </c>
      <c r="C66" s="234" t="e">
        <f>VLOOKUP(A66,'Day 2 PM Card'!$C$17:$AE$46,4,FALSE)</f>
        <v>#N/A</v>
      </c>
      <c r="D66" s="235" t="e">
        <f>VLOOKUP(A66,'Day 2 PM Card'!$C$17:$AE$46,5,FALSE)</f>
        <v>#N/A</v>
      </c>
      <c r="E66" s="234" t="e">
        <f>VLOOKUP(A66,'Day 2 PM Card'!$C$17:$AE$46,6,FALSE)</f>
        <v>#N/A</v>
      </c>
      <c r="F66" s="235" t="e">
        <f>VLOOKUP(A66,'Day 2 PM Card'!$C$17:$AE$46,7,FALSE)</f>
        <v>#N/A</v>
      </c>
      <c r="G66" s="235" t="e">
        <f>VLOOKUP(A66,'Day 2 PM Card'!$C$17:$AE$46,8,FALSE)</f>
        <v>#N/A</v>
      </c>
      <c r="H66" s="234" t="e">
        <f>VLOOKUP(A66,'Day 2 PM Card'!$C$17:$AE$46,9,FALSE)</f>
        <v>#N/A</v>
      </c>
      <c r="I66" s="235" t="e">
        <f>VLOOKUP(A66,'Day 2 PM Card'!$C$17:$AE$46,10,FALSE)</f>
        <v>#N/A</v>
      </c>
      <c r="J66" s="235" t="e">
        <f>VLOOKUP(A66,'Day 2 PM Card'!$C$17:$AE$46,11,FALSE)</f>
        <v>#N/A</v>
      </c>
      <c r="K66" s="235" t="e">
        <f>VLOOKUP(A66,'Day 2 PM Card'!$C$17:$AE$46,12,FALSE)</f>
        <v>#N/A</v>
      </c>
      <c r="L66" s="234" t="e">
        <f>VLOOKUP(A66,'Day 2 PM Card'!$C$17:$AE$46,13,FALSE)</f>
        <v>#N/A</v>
      </c>
      <c r="M66" s="234" t="e">
        <f>VLOOKUP(A66,'Day 2 PM Card'!$C$17:$AE$46,14,FALSE)</f>
        <v>#N/A</v>
      </c>
      <c r="N66" s="235" t="e">
        <f>VLOOKUP(A66,'Day 2 PM Card'!$C$17:$AE$46,15,FALSE)</f>
        <v>#N/A</v>
      </c>
      <c r="O66" s="234" t="e">
        <f>VLOOKUP(A66,'Day 2 PM Card'!$C$17:$AE$46,16,FALSE)</f>
        <v>#N/A</v>
      </c>
      <c r="P66" s="235" t="e">
        <f>VLOOKUP(A66,'Day 2 PM Card'!$C$17:$AE$46,17,FALSE)</f>
        <v>#N/A</v>
      </c>
      <c r="Q66" s="235" t="e">
        <f>VLOOKUP(A66,'Day 2 PM Card'!$C$17:$AE$46,18,FALSE)</f>
        <v>#N/A</v>
      </c>
      <c r="R66" s="234" t="e">
        <f>VLOOKUP(A66,'Day 2 PM Card'!$C$17:$AE$46,19,FALSE)</f>
        <v>#N/A</v>
      </c>
      <c r="S66" s="235" t="e">
        <f>VLOOKUP(A66,'Day 2 PM Card'!$C$17:$AE$46,20,FALSE)</f>
        <v>#N/A</v>
      </c>
      <c r="T66" s="234"/>
      <c r="U66" s="238"/>
      <c r="V66" s="193" t="e">
        <f ca="1">IF(U67="Europe",20,0)</f>
        <v>#NAME?</v>
      </c>
    </row>
    <row r="67" spans="1:22" ht="15.75" customHeight="1" x14ac:dyDescent="0.35">
      <c r="A67" s="241"/>
      <c r="B67" s="243" t="e">
        <f t="shared" ref="B67:S67" ca="1" si="27">_xludf.IFS(B65&lt;1,"NP",B63&lt;1,"NP",B63&lt;B65,"USA",B65&lt;B63,"Europe",B65=B63,"Draw")</f>
        <v>#NAME?</v>
      </c>
      <c r="C67" s="237" t="e">
        <f t="shared" ca="1" si="27"/>
        <v>#NAME?</v>
      </c>
      <c r="D67" s="237" t="e">
        <f t="shared" ca="1" si="27"/>
        <v>#NAME?</v>
      </c>
      <c r="E67" s="237" t="e">
        <f t="shared" ca="1" si="27"/>
        <v>#NAME?</v>
      </c>
      <c r="F67" s="237" t="e">
        <f t="shared" ca="1" si="27"/>
        <v>#NAME?</v>
      </c>
      <c r="G67" s="237" t="e">
        <f t="shared" ca="1" si="27"/>
        <v>#NAME?</v>
      </c>
      <c r="H67" s="237" t="e">
        <f t="shared" ca="1" si="27"/>
        <v>#NAME?</v>
      </c>
      <c r="I67" s="237" t="e">
        <f t="shared" ca="1" si="27"/>
        <v>#NAME?</v>
      </c>
      <c r="J67" s="237" t="e">
        <f t="shared" ca="1" si="27"/>
        <v>#NAME?</v>
      </c>
      <c r="K67" s="237" t="e">
        <f t="shared" ca="1" si="27"/>
        <v>#NAME?</v>
      </c>
      <c r="L67" s="237" t="e">
        <f t="shared" ca="1" si="27"/>
        <v>#NAME?</v>
      </c>
      <c r="M67" s="237" t="e">
        <f t="shared" ca="1" si="27"/>
        <v>#NAME?</v>
      </c>
      <c r="N67" s="237" t="e">
        <f t="shared" ca="1" si="27"/>
        <v>#NAME?</v>
      </c>
      <c r="O67" s="237" t="e">
        <f t="shared" ca="1" si="27"/>
        <v>#NAME?</v>
      </c>
      <c r="P67" s="237" t="e">
        <f t="shared" ca="1" si="27"/>
        <v>#NAME?</v>
      </c>
      <c r="Q67" s="237" t="e">
        <f t="shared" ca="1" si="27"/>
        <v>#NAME?</v>
      </c>
      <c r="R67" s="237" t="e">
        <f t="shared" ca="1" si="27"/>
        <v>#NAME?</v>
      </c>
      <c r="S67" s="237" t="e">
        <f t="shared" ca="1" si="27"/>
        <v>#NAME?</v>
      </c>
      <c r="T67" s="237" t="e">
        <f ca="1">_xludf.IFS(T63&gt;T65,"USA",T65&gt;T63,"Europe",T65=T63,"AS")</f>
        <v>#NAME?</v>
      </c>
      <c r="U67" s="239" t="e">
        <f ca="1">T67</f>
        <v>#NAME?</v>
      </c>
      <c r="V67" s="184"/>
    </row>
    <row r="68" spans="1:22" ht="15.75" customHeight="1" x14ac:dyDescent="0.35">
      <c r="A68" s="240"/>
      <c r="B68" s="224"/>
      <c r="C68" s="224"/>
      <c r="D68" s="224"/>
      <c r="E68" s="224"/>
      <c r="F68" s="224"/>
      <c r="G68" s="224"/>
      <c r="H68" s="224"/>
      <c r="I68" s="224"/>
      <c r="J68" s="224"/>
      <c r="K68" s="224"/>
      <c r="L68" s="224"/>
      <c r="M68" s="224"/>
      <c r="N68" s="224"/>
      <c r="O68" s="224"/>
      <c r="P68" s="224"/>
      <c r="Q68" s="224"/>
      <c r="R68" s="224"/>
      <c r="S68" s="224"/>
      <c r="T68" s="224"/>
      <c r="U68" s="224"/>
      <c r="V68" s="184"/>
    </row>
    <row r="69" spans="1:22" ht="15.75" customHeight="1" x14ac:dyDescent="0.35">
      <c r="A69" s="186" t="s">
        <v>79</v>
      </c>
      <c r="B69" s="187">
        <v>1</v>
      </c>
      <c r="C69" s="187">
        <f t="shared" ref="C69:S69" si="28">B69+1</f>
        <v>2</v>
      </c>
      <c r="D69" s="187">
        <f t="shared" si="28"/>
        <v>3</v>
      </c>
      <c r="E69" s="187">
        <f t="shared" si="28"/>
        <v>4</v>
      </c>
      <c r="F69" s="187">
        <f t="shared" si="28"/>
        <v>5</v>
      </c>
      <c r="G69" s="187">
        <f t="shared" si="28"/>
        <v>6</v>
      </c>
      <c r="H69" s="187">
        <f t="shared" si="28"/>
        <v>7</v>
      </c>
      <c r="I69" s="187">
        <f t="shared" si="28"/>
        <v>8</v>
      </c>
      <c r="J69" s="187">
        <f t="shared" si="28"/>
        <v>9</v>
      </c>
      <c r="K69" s="187">
        <f t="shared" si="28"/>
        <v>10</v>
      </c>
      <c r="L69" s="187">
        <f t="shared" si="28"/>
        <v>11</v>
      </c>
      <c r="M69" s="187">
        <f t="shared" si="28"/>
        <v>12</v>
      </c>
      <c r="N69" s="187">
        <f t="shared" si="28"/>
        <v>13</v>
      </c>
      <c r="O69" s="187">
        <f t="shared" si="28"/>
        <v>14</v>
      </c>
      <c r="P69" s="187">
        <f t="shared" si="28"/>
        <v>15</v>
      </c>
      <c r="Q69" s="187">
        <f t="shared" si="28"/>
        <v>16</v>
      </c>
      <c r="R69" s="187">
        <f t="shared" si="28"/>
        <v>17</v>
      </c>
      <c r="S69" s="187">
        <f t="shared" si="28"/>
        <v>18</v>
      </c>
      <c r="T69" s="187" t="s">
        <v>6</v>
      </c>
      <c r="U69" s="192" t="s">
        <v>87</v>
      </c>
      <c r="V69" s="184"/>
    </row>
    <row r="70" spans="1:22" ht="15.75" customHeight="1" x14ac:dyDescent="0.35">
      <c r="A70" s="242" t="s">
        <v>40</v>
      </c>
      <c r="B70" s="204" t="e">
        <f t="shared" ref="B70:S70" si="29">SMALL(B71,1)</f>
        <v>#N/A</v>
      </c>
      <c r="C70" s="204" t="e">
        <f t="shared" si="29"/>
        <v>#N/A</v>
      </c>
      <c r="D70" s="204" t="e">
        <f t="shared" si="29"/>
        <v>#N/A</v>
      </c>
      <c r="E70" s="204" t="e">
        <f t="shared" si="29"/>
        <v>#N/A</v>
      </c>
      <c r="F70" s="204" t="e">
        <f t="shared" si="29"/>
        <v>#N/A</v>
      </c>
      <c r="G70" s="204" t="e">
        <f t="shared" si="29"/>
        <v>#N/A</v>
      </c>
      <c r="H70" s="204" t="e">
        <f t="shared" si="29"/>
        <v>#N/A</v>
      </c>
      <c r="I70" s="204" t="e">
        <f t="shared" si="29"/>
        <v>#N/A</v>
      </c>
      <c r="J70" s="204" t="e">
        <f t="shared" si="29"/>
        <v>#N/A</v>
      </c>
      <c r="K70" s="204" t="e">
        <f t="shared" si="29"/>
        <v>#N/A</v>
      </c>
      <c r="L70" s="204" t="e">
        <f t="shared" si="29"/>
        <v>#N/A</v>
      </c>
      <c r="M70" s="204" t="e">
        <f t="shared" si="29"/>
        <v>#N/A</v>
      </c>
      <c r="N70" s="204" t="e">
        <f t="shared" si="29"/>
        <v>#N/A</v>
      </c>
      <c r="O70" s="204" t="e">
        <f t="shared" si="29"/>
        <v>#N/A</v>
      </c>
      <c r="P70" s="204" t="e">
        <f t="shared" si="29"/>
        <v>#N/A</v>
      </c>
      <c r="Q70" s="204" t="e">
        <f t="shared" si="29"/>
        <v>#N/A</v>
      </c>
      <c r="R70" s="204" t="e">
        <f t="shared" si="29"/>
        <v>#N/A</v>
      </c>
      <c r="S70" s="204" t="e">
        <f t="shared" si="29"/>
        <v>#N/A</v>
      </c>
      <c r="T70" s="198">
        <f ca="1">COUNTIF(B74:S74,"USA")</f>
        <v>0</v>
      </c>
      <c r="U70" s="209">
        <f ca="1">T70-T72</f>
        <v>0</v>
      </c>
      <c r="V70" s="184"/>
    </row>
    <row r="71" spans="1:22" ht="15.75" customHeight="1" x14ac:dyDescent="0.35">
      <c r="A71" s="210" t="s">
        <v>101</v>
      </c>
      <c r="B71" s="154" t="e">
        <f>VLOOKUP(A71,'Day 2 PM Card'!$C$17:$AE$46,3,FALSE)</f>
        <v>#N/A</v>
      </c>
      <c r="C71" s="154" t="e">
        <f>VLOOKUP(A71,'Day 2 PM Card'!$C$17:$AE$46,4,FALSE)</f>
        <v>#N/A</v>
      </c>
      <c r="D71" s="154" t="e">
        <f>VLOOKUP(A71,'Day 2 PM Card'!$C$17:$AE$46,5,FALSE)</f>
        <v>#N/A</v>
      </c>
      <c r="E71" s="154" t="e">
        <f>VLOOKUP(A71,'Day 2 PM Card'!$C$17:$AE$46,6,FALSE)</f>
        <v>#N/A</v>
      </c>
      <c r="F71" s="154" t="e">
        <f>VLOOKUP(A71,'Day 2 PM Card'!$C$17:$AE$46,7,FALSE)</f>
        <v>#N/A</v>
      </c>
      <c r="G71" s="154" t="e">
        <f>VLOOKUP(A71,'Day 2 PM Card'!$C$17:$AE$46,8,FALSE)</f>
        <v>#N/A</v>
      </c>
      <c r="H71" s="154" t="e">
        <f>VLOOKUP(A71,'Day 2 PM Card'!$C$17:$AE$46,9,FALSE)</f>
        <v>#N/A</v>
      </c>
      <c r="I71" s="154" t="e">
        <f>VLOOKUP(A71,'Day 2 PM Card'!$C$17:$AE$46,10,FALSE)</f>
        <v>#N/A</v>
      </c>
      <c r="J71" s="154" t="e">
        <f>VLOOKUP(A71,'Day 2 PM Card'!$C$17:$AE$46,11,FALSE)</f>
        <v>#N/A</v>
      </c>
      <c r="K71" s="154" t="e">
        <f>VLOOKUP(A71,'Day 2 PM Card'!$C$17:$AE$46,12,FALSE)</f>
        <v>#N/A</v>
      </c>
      <c r="L71" s="154" t="e">
        <f>VLOOKUP(A71,'Day 2 PM Card'!$C$17:$AE$46,13,FALSE)</f>
        <v>#N/A</v>
      </c>
      <c r="M71" s="154" t="e">
        <f>VLOOKUP(A71,'Day 2 PM Card'!$C$17:$AE$46,14,FALSE)</f>
        <v>#N/A</v>
      </c>
      <c r="N71" s="154" t="e">
        <f>VLOOKUP(A71,'Day 2 PM Card'!$C$17:$AE$46,15,FALSE)</f>
        <v>#N/A</v>
      </c>
      <c r="O71" s="154" t="e">
        <f>VLOOKUP(A71,'Day 2 PM Card'!$C$17:$AE$46,16,FALSE)</f>
        <v>#N/A</v>
      </c>
      <c r="P71" s="154" t="e">
        <f>VLOOKUP(A71,'Day 2 PM Card'!$C$17:$AE$46,17,FALSE)</f>
        <v>#N/A</v>
      </c>
      <c r="Q71" s="154" t="e">
        <f>VLOOKUP(A71,'Day 2 PM Card'!$C$17:$AE$46,18,FALSE)</f>
        <v>#N/A</v>
      </c>
      <c r="R71" s="154" t="e">
        <f>VLOOKUP(A71,'Day 2 PM Card'!$C$17:$AE$46,19,FALSE)</f>
        <v>#N/A</v>
      </c>
      <c r="S71" s="154" t="e">
        <f>VLOOKUP(A71,'Day 2 PM Card'!$C$17:$AE$46,20,FALSE)</f>
        <v>#N/A</v>
      </c>
      <c r="T71" s="205"/>
      <c r="U71" s="206"/>
      <c r="V71" s="193" t="e">
        <f ca="1">IF(U74="USA",20,0)</f>
        <v>#NAME?</v>
      </c>
    </row>
    <row r="72" spans="1:22" ht="15.75" customHeight="1" x14ac:dyDescent="0.35">
      <c r="A72" s="219" t="s">
        <v>41</v>
      </c>
      <c r="B72" s="221" t="e">
        <f t="shared" ref="B72:S72" si="30">SMALL(B73,1)</f>
        <v>#N/A</v>
      </c>
      <c r="C72" s="221" t="e">
        <f t="shared" si="30"/>
        <v>#N/A</v>
      </c>
      <c r="D72" s="221" t="e">
        <f t="shared" si="30"/>
        <v>#N/A</v>
      </c>
      <c r="E72" s="221" t="e">
        <f t="shared" si="30"/>
        <v>#N/A</v>
      </c>
      <c r="F72" s="221" t="e">
        <f t="shared" si="30"/>
        <v>#N/A</v>
      </c>
      <c r="G72" s="221" t="e">
        <f t="shared" si="30"/>
        <v>#N/A</v>
      </c>
      <c r="H72" s="221" t="e">
        <f t="shared" si="30"/>
        <v>#N/A</v>
      </c>
      <c r="I72" s="221" t="e">
        <f t="shared" si="30"/>
        <v>#N/A</v>
      </c>
      <c r="J72" s="221" t="e">
        <f t="shared" si="30"/>
        <v>#N/A</v>
      </c>
      <c r="K72" s="221" t="e">
        <f t="shared" si="30"/>
        <v>#N/A</v>
      </c>
      <c r="L72" s="221" t="e">
        <f t="shared" si="30"/>
        <v>#N/A</v>
      </c>
      <c r="M72" s="221" t="e">
        <f t="shared" si="30"/>
        <v>#N/A</v>
      </c>
      <c r="N72" s="221" t="e">
        <f t="shared" si="30"/>
        <v>#N/A</v>
      </c>
      <c r="O72" s="221" t="e">
        <f t="shared" si="30"/>
        <v>#N/A</v>
      </c>
      <c r="P72" s="221" t="e">
        <f t="shared" si="30"/>
        <v>#N/A</v>
      </c>
      <c r="Q72" s="221" t="e">
        <f t="shared" si="30"/>
        <v>#N/A</v>
      </c>
      <c r="R72" s="221" t="e">
        <f t="shared" si="30"/>
        <v>#N/A</v>
      </c>
      <c r="S72" s="221" t="e">
        <f t="shared" si="30"/>
        <v>#N/A</v>
      </c>
      <c r="T72" s="216">
        <f ca="1">COUNTIF(B74:S74,"Europe")</f>
        <v>0</v>
      </c>
      <c r="U72" s="225">
        <f ca="1">T72-T70</f>
        <v>0</v>
      </c>
      <c r="V72" s="184"/>
    </row>
    <row r="73" spans="1:22" ht="15.75" customHeight="1" x14ac:dyDescent="0.35">
      <c r="A73" s="218" t="s">
        <v>102</v>
      </c>
      <c r="B73" s="154" t="e">
        <f>VLOOKUP(A73,'Day 2 PM Card'!$C$17:$AE$46,3,FALSE)</f>
        <v>#N/A</v>
      </c>
      <c r="C73" s="154" t="e">
        <f>VLOOKUP(A73,'Day 2 PM Card'!$C$17:$AE$46,4,FALSE)</f>
        <v>#N/A</v>
      </c>
      <c r="D73" s="154" t="e">
        <f>VLOOKUP(A73,'Day 2 PM Card'!$C$17:$AE$46,5,FALSE)</f>
        <v>#N/A</v>
      </c>
      <c r="E73" s="154" t="e">
        <f>VLOOKUP(A73,'Day 2 PM Card'!$C$17:$AE$46,6,FALSE)</f>
        <v>#N/A</v>
      </c>
      <c r="F73" s="154" t="e">
        <f>VLOOKUP(A73,'Day 2 PM Card'!$C$17:$AE$46,7,FALSE)</f>
        <v>#N/A</v>
      </c>
      <c r="G73" s="154" t="e">
        <f>VLOOKUP(A73,'Day 2 PM Card'!$C$17:$AE$46,8,FALSE)</f>
        <v>#N/A</v>
      </c>
      <c r="H73" s="154" t="e">
        <f>VLOOKUP(A73,'Day 2 PM Card'!$C$17:$AE$46,9,FALSE)</f>
        <v>#N/A</v>
      </c>
      <c r="I73" s="154" t="e">
        <f>VLOOKUP(A73,'Day 2 PM Card'!$C$17:$AE$46,10,FALSE)</f>
        <v>#N/A</v>
      </c>
      <c r="J73" s="154" t="e">
        <f>VLOOKUP(A73,'Day 2 PM Card'!$C$17:$AE$46,11,FALSE)</f>
        <v>#N/A</v>
      </c>
      <c r="K73" s="154" t="e">
        <f>VLOOKUP(A73,'Day 2 PM Card'!$C$17:$AE$46,12,FALSE)</f>
        <v>#N/A</v>
      </c>
      <c r="L73" s="154" t="e">
        <f>VLOOKUP(A73,'Day 2 PM Card'!$C$17:$AE$46,13,FALSE)</f>
        <v>#N/A</v>
      </c>
      <c r="M73" s="154" t="e">
        <f>VLOOKUP(A73,'Day 2 PM Card'!$C$17:$AE$46,14,FALSE)</f>
        <v>#N/A</v>
      </c>
      <c r="N73" s="154" t="e">
        <f>VLOOKUP(A73,'Day 2 PM Card'!$C$17:$AE$46,15,FALSE)</f>
        <v>#N/A</v>
      </c>
      <c r="O73" s="154" t="e">
        <f>VLOOKUP(A73,'Day 2 PM Card'!$C$17:$AE$46,16,FALSE)</f>
        <v>#N/A</v>
      </c>
      <c r="P73" s="154" t="e">
        <f>VLOOKUP(A73,'Day 2 PM Card'!$C$17:$AE$46,17,FALSE)</f>
        <v>#N/A</v>
      </c>
      <c r="Q73" s="154" t="e">
        <f>VLOOKUP(A73,'Day 2 PM Card'!$C$17:$AE$46,18,FALSE)</f>
        <v>#N/A</v>
      </c>
      <c r="R73" s="154" t="e">
        <f>VLOOKUP(A73,'Day 2 PM Card'!$C$17:$AE$46,19,FALSE)</f>
        <v>#N/A</v>
      </c>
      <c r="S73" s="154" t="e">
        <f>VLOOKUP(A73,'Day 2 PM Card'!$C$17:$AE$46,20,FALSE)</f>
        <v>#N/A</v>
      </c>
      <c r="T73" s="205"/>
      <c r="U73" s="206"/>
      <c r="V73" s="193" t="e">
        <f ca="1">IF(U74="Europe",20,0)</f>
        <v>#NAME?</v>
      </c>
    </row>
    <row r="74" spans="1:22" ht="15.75" customHeight="1" x14ac:dyDescent="0.35">
      <c r="A74" s="241"/>
      <c r="B74" s="244" t="e">
        <f t="shared" ref="B74:S74" ca="1" si="31">_xludf.IFS(B72&lt;1,"NP",B70&lt;1,"NP",B70&lt;B72,"USA",B72&lt;B70,"Europe",B72=B70,"Draw")</f>
        <v>#NAME?</v>
      </c>
      <c r="C74" s="229" t="e">
        <f t="shared" ca="1" si="31"/>
        <v>#NAME?</v>
      </c>
      <c r="D74" s="229" t="e">
        <f t="shared" ca="1" si="31"/>
        <v>#NAME?</v>
      </c>
      <c r="E74" s="229" t="e">
        <f t="shared" ca="1" si="31"/>
        <v>#NAME?</v>
      </c>
      <c r="F74" s="229" t="e">
        <f t="shared" ca="1" si="31"/>
        <v>#NAME?</v>
      </c>
      <c r="G74" s="229" t="e">
        <f t="shared" ca="1" si="31"/>
        <v>#NAME?</v>
      </c>
      <c r="H74" s="229" t="e">
        <f t="shared" ca="1" si="31"/>
        <v>#NAME?</v>
      </c>
      <c r="I74" s="229" t="e">
        <f t="shared" ca="1" si="31"/>
        <v>#NAME?</v>
      </c>
      <c r="J74" s="229" t="e">
        <f t="shared" ca="1" si="31"/>
        <v>#NAME?</v>
      </c>
      <c r="K74" s="229" t="e">
        <f t="shared" ca="1" si="31"/>
        <v>#NAME?</v>
      </c>
      <c r="L74" s="229" t="e">
        <f t="shared" ca="1" si="31"/>
        <v>#NAME?</v>
      </c>
      <c r="M74" s="229" t="e">
        <f t="shared" ca="1" si="31"/>
        <v>#NAME?</v>
      </c>
      <c r="N74" s="229" t="e">
        <f t="shared" ca="1" si="31"/>
        <v>#NAME?</v>
      </c>
      <c r="O74" s="229" t="e">
        <f t="shared" ca="1" si="31"/>
        <v>#NAME?</v>
      </c>
      <c r="P74" s="229" t="e">
        <f t="shared" ca="1" si="31"/>
        <v>#NAME?</v>
      </c>
      <c r="Q74" s="229" t="e">
        <f t="shared" ca="1" si="31"/>
        <v>#NAME?</v>
      </c>
      <c r="R74" s="229" t="e">
        <f t="shared" ca="1" si="31"/>
        <v>#NAME?</v>
      </c>
      <c r="S74" s="229" t="e">
        <f t="shared" ca="1" si="31"/>
        <v>#NAME?</v>
      </c>
      <c r="T74" s="229" t="e">
        <f ca="1">_xludf.IFS(T70&gt;T72,"USA",T72&gt;T70,"Europe",T72=T70,"AS")</f>
        <v>#NAME?</v>
      </c>
      <c r="U74" s="230" t="e">
        <f ca="1">T74</f>
        <v>#NAME?</v>
      </c>
      <c r="V74" s="184"/>
    </row>
    <row r="75" spans="1:22" ht="15.75" customHeight="1" x14ac:dyDescent="0.35">
      <c r="A75" s="240"/>
      <c r="B75" s="169"/>
      <c r="C75" s="169"/>
      <c r="D75" s="169"/>
      <c r="E75" s="169"/>
      <c r="F75" s="169"/>
      <c r="G75" s="169"/>
      <c r="H75" s="169"/>
      <c r="I75" s="169"/>
      <c r="J75" s="169"/>
      <c r="K75" s="169"/>
      <c r="L75" s="169"/>
      <c r="M75" s="169"/>
      <c r="N75" s="169"/>
      <c r="O75" s="169"/>
      <c r="P75" s="169"/>
      <c r="Q75" s="169"/>
      <c r="R75" s="169"/>
      <c r="S75" s="169"/>
      <c r="T75" s="169"/>
      <c r="U75" s="169"/>
      <c r="V75" s="184"/>
    </row>
    <row r="76" spans="1:22" ht="15.75" customHeight="1" x14ac:dyDescent="0.35">
      <c r="A76" s="186" t="s">
        <v>79</v>
      </c>
      <c r="B76" s="187">
        <v>1</v>
      </c>
      <c r="C76" s="187">
        <f t="shared" ref="C76:S76" si="32">B76+1</f>
        <v>2</v>
      </c>
      <c r="D76" s="187">
        <f t="shared" si="32"/>
        <v>3</v>
      </c>
      <c r="E76" s="187">
        <f t="shared" si="32"/>
        <v>4</v>
      </c>
      <c r="F76" s="187">
        <f t="shared" si="32"/>
        <v>5</v>
      </c>
      <c r="G76" s="187">
        <f t="shared" si="32"/>
        <v>6</v>
      </c>
      <c r="H76" s="187">
        <f t="shared" si="32"/>
        <v>7</v>
      </c>
      <c r="I76" s="187">
        <f t="shared" si="32"/>
        <v>8</v>
      </c>
      <c r="J76" s="187">
        <f t="shared" si="32"/>
        <v>9</v>
      </c>
      <c r="K76" s="187">
        <f t="shared" si="32"/>
        <v>10</v>
      </c>
      <c r="L76" s="187">
        <f t="shared" si="32"/>
        <v>11</v>
      </c>
      <c r="M76" s="187">
        <f t="shared" si="32"/>
        <v>12</v>
      </c>
      <c r="N76" s="187">
        <f t="shared" si="32"/>
        <v>13</v>
      </c>
      <c r="O76" s="187">
        <f t="shared" si="32"/>
        <v>14</v>
      </c>
      <c r="P76" s="187">
        <f t="shared" si="32"/>
        <v>15</v>
      </c>
      <c r="Q76" s="187">
        <f t="shared" si="32"/>
        <v>16</v>
      </c>
      <c r="R76" s="187">
        <f t="shared" si="32"/>
        <v>17</v>
      </c>
      <c r="S76" s="187">
        <f t="shared" si="32"/>
        <v>18</v>
      </c>
      <c r="T76" s="187" t="s">
        <v>6</v>
      </c>
      <c r="U76" s="192" t="s">
        <v>87</v>
      </c>
      <c r="V76" s="184"/>
    </row>
    <row r="77" spans="1:22" ht="15.75" customHeight="1" x14ac:dyDescent="0.35">
      <c r="A77" s="242" t="s">
        <v>40</v>
      </c>
      <c r="B77" s="204" t="e">
        <f t="shared" ref="B77:S77" si="33">SMALL(B78,1)</f>
        <v>#N/A</v>
      </c>
      <c r="C77" s="204" t="e">
        <f t="shared" si="33"/>
        <v>#N/A</v>
      </c>
      <c r="D77" s="204" t="e">
        <f t="shared" si="33"/>
        <v>#N/A</v>
      </c>
      <c r="E77" s="204" t="e">
        <f t="shared" si="33"/>
        <v>#N/A</v>
      </c>
      <c r="F77" s="204" t="e">
        <f t="shared" si="33"/>
        <v>#N/A</v>
      </c>
      <c r="G77" s="204" t="e">
        <f t="shared" si="33"/>
        <v>#N/A</v>
      </c>
      <c r="H77" s="204" t="e">
        <f t="shared" si="33"/>
        <v>#N/A</v>
      </c>
      <c r="I77" s="204" t="e">
        <f t="shared" si="33"/>
        <v>#N/A</v>
      </c>
      <c r="J77" s="204" t="e">
        <f t="shared" si="33"/>
        <v>#N/A</v>
      </c>
      <c r="K77" s="204" t="e">
        <f t="shared" si="33"/>
        <v>#N/A</v>
      </c>
      <c r="L77" s="204" t="e">
        <f t="shared" si="33"/>
        <v>#N/A</v>
      </c>
      <c r="M77" s="204" t="e">
        <f t="shared" si="33"/>
        <v>#N/A</v>
      </c>
      <c r="N77" s="204" t="e">
        <f t="shared" si="33"/>
        <v>#N/A</v>
      </c>
      <c r="O77" s="204" t="e">
        <f t="shared" si="33"/>
        <v>#N/A</v>
      </c>
      <c r="P77" s="204" t="e">
        <f t="shared" si="33"/>
        <v>#N/A</v>
      </c>
      <c r="Q77" s="204" t="e">
        <f t="shared" si="33"/>
        <v>#N/A</v>
      </c>
      <c r="R77" s="204" t="e">
        <f t="shared" si="33"/>
        <v>#N/A</v>
      </c>
      <c r="S77" s="204" t="e">
        <f t="shared" si="33"/>
        <v>#N/A</v>
      </c>
      <c r="T77" s="198">
        <f ca="1">COUNTIF(B81:S81,"USA")</f>
        <v>0</v>
      </c>
      <c r="U77" s="209">
        <f ca="1">T77-T79</f>
        <v>0</v>
      </c>
      <c r="V77" s="184"/>
    </row>
    <row r="78" spans="1:22" ht="15.75" customHeight="1" x14ac:dyDescent="0.35">
      <c r="A78" s="210" t="s">
        <v>103</v>
      </c>
      <c r="B78" s="226" t="e">
        <f>VLOOKUP(A78,'Day 2 PM Card'!$C$17:$AE$46,3,FALSE)</f>
        <v>#N/A</v>
      </c>
      <c r="C78" s="234" t="e">
        <f>VLOOKUP(A78,'Day 2 PM Card'!$C$17:$AE$46,4,FALSE)</f>
        <v>#N/A</v>
      </c>
      <c r="D78" s="235" t="e">
        <f>VLOOKUP(A78,'Day 2 PM Card'!$C$17:$AE$46,5,FALSE)</f>
        <v>#N/A</v>
      </c>
      <c r="E78" s="234" t="e">
        <f>VLOOKUP(A78,'Day 2 PM Card'!$C$17:$AE$46,6,FALSE)</f>
        <v>#N/A</v>
      </c>
      <c r="F78" s="235" t="e">
        <f>VLOOKUP(A78,'Day 2 PM Card'!$C$17:$AE$46,7,FALSE)</f>
        <v>#N/A</v>
      </c>
      <c r="G78" s="235" t="e">
        <f>VLOOKUP(A78,'Day 2 PM Card'!$C$17:$AE$46,8,FALSE)</f>
        <v>#N/A</v>
      </c>
      <c r="H78" s="234" t="e">
        <f>VLOOKUP(A78,'Day 2 PM Card'!$C$17:$AE$46,9,FALSE)</f>
        <v>#N/A</v>
      </c>
      <c r="I78" s="235" t="e">
        <f>VLOOKUP(A78,'Day 2 PM Card'!$C$17:$AE$46,10,FALSE)</f>
        <v>#N/A</v>
      </c>
      <c r="J78" s="235" t="e">
        <f>VLOOKUP(A78,'Day 2 PM Card'!$C$17:$AE$46,11,FALSE)</f>
        <v>#N/A</v>
      </c>
      <c r="K78" s="235" t="e">
        <f>VLOOKUP(A78,'Day 2 PM Card'!$C$17:$AE$46,12,FALSE)</f>
        <v>#N/A</v>
      </c>
      <c r="L78" s="234" t="e">
        <f>VLOOKUP(A78,'Day 2 PM Card'!$C$17:$AE$46,13,FALSE)</f>
        <v>#N/A</v>
      </c>
      <c r="M78" s="234" t="e">
        <f>VLOOKUP(A78,'Day 2 PM Card'!$C$17:$AE$46,14,FALSE)</f>
        <v>#N/A</v>
      </c>
      <c r="N78" s="235" t="e">
        <f>VLOOKUP(A78,'Day 2 PM Card'!$C$17:$AE$46,15,FALSE)</f>
        <v>#N/A</v>
      </c>
      <c r="O78" s="234" t="e">
        <f>VLOOKUP(A78,'Day 2 PM Card'!$C$17:$AE$46,16,FALSE)</f>
        <v>#N/A</v>
      </c>
      <c r="P78" s="235" t="e">
        <f>VLOOKUP(A78,'Day 2 PM Card'!$C$17:$AE$46,17,FALSE)</f>
        <v>#N/A</v>
      </c>
      <c r="Q78" s="235" t="e">
        <f>VLOOKUP(A78,'Day 2 PM Card'!$C$17:$AE$46,18,FALSE)</f>
        <v>#N/A</v>
      </c>
      <c r="R78" s="234" t="e">
        <f>VLOOKUP(A78,'Day 2 PM Card'!$C$17:$AE$46,19,FALSE)</f>
        <v>#N/A</v>
      </c>
      <c r="S78" s="235" t="e">
        <f>VLOOKUP(A78,'Day 2 PM Card'!$C$17:$AE$46,20,FALSE)</f>
        <v>#N/A</v>
      </c>
      <c r="T78" s="234"/>
      <c r="U78" s="238"/>
      <c r="V78" s="193" t="e">
        <f ca="1">IF(U81="USA",20,0)</f>
        <v>#NAME?</v>
      </c>
    </row>
    <row r="79" spans="1:22" ht="15.75" customHeight="1" x14ac:dyDescent="0.35">
      <c r="A79" s="219" t="s">
        <v>41</v>
      </c>
      <c r="B79" s="221" t="e">
        <f t="shared" ref="B79:S79" si="34">SMALL(B80,1)</f>
        <v>#N/A</v>
      </c>
      <c r="C79" s="221" t="e">
        <f t="shared" si="34"/>
        <v>#N/A</v>
      </c>
      <c r="D79" s="221" t="e">
        <f t="shared" si="34"/>
        <v>#N/A</v>
      </c>
      <c r="E79" s="221" t="e">
        <f t="shared" si="34"/>
        <v>#N/A</v>
      </c>
      <c r="F79" s="221" t="e">
        <f t="shared" si="34"/>
        <v>#N/A</v>
      </c>
      <c r="G79" s="221" t="e">
        <f t="shared" si="34"/>
        <v>#N/A</v>
      </c>
      <c r="H79" s="221" t="e">
        <f t="shared" si="34"/>
        <v>#N/A</v>
      </c>
      <c r="I79" s="221" t="e">
        <f t="shared" si="34"/>
        <v>#N/A</v>
      </c>
      <c r="J79" s="221" t="e">
        <f t="shared" si="34"/>
        <v>#N/A</v>
      </c>
      <c r="K79" s="221" t="e">
        <f t="shared" si="34"/>
        <v>#N/A</v>
      </c>
      <c r="L79" s="221" t="e">
        <f t="shared" si="34"/>
        <v>#N/A</v>
      </c>
      <c r="M79" s="221" t="e">
        <f t="shared" si="34"/>
        <v>#N/A</v>
      </c>
      <c r="N79" s="221" t="e">
        <f t="shared" si="34"/>
        <v>#N/A</v>
      </c>
      <c r="O79" s="221" t="e">
        <f t="shared" si="34"/>
        <v>#N/A</v>
      </c>
      <c r="P79" s="221" t="e">
        <f t="shared" si="34"/>
        <v>#N/A</v>
      </c>
      <c r="Q79" s="221" t="e">
        <f t="shared" si="34"/>
        <v>#N/A</v>
      </c>
      <c r="R79" s="221" t="e">
        <f t="shared" si="34"/>
        <v>#N/A</v>
      </c>
      <c r="S79" s="221" t="e">
        <f t="shared" si="34"/>
        <v>#N/A</v>
      </c>
      <c r="T79" s="216">
        <f ca="1">COUNTIF(B81:S81,"Europe")</f>
        <v>0</v>
      </c>
      <c r="U79" s="225">
        <f ca="1">T79-T77</f>
        <v>0</v>
      </c>
      <c r="V79" s="184"/>
    </row>
    <row r="80" spans="1:22" ht="15.75" customHeight="1" x14ac:dyDescent="0.35">
      <c r="A80" s="218" t="s">
        <v>104</v>
      </c>
      <c r="B80" s="226" t="e">
        <f>VLOOKUP(A80,'Day 2 PM Card'!$C$17:$AE$46,3,FALSE)</f>
        <v>#N/A</v>
      </c>
      <c r="C80" s="234" t="e">
        <f>VLOOKUP(A80,'Day 2 PM Card'!$C$17:$AE$46,4,FALSE)</f>
        <v>#N/A</v>
      </c>
      <c r="D80" s="235" t="e">
        <f>VLOOKUP(A80,'Day 2 PM Card'!$C$17:$AE$46,5,FALSE)</f>
        <v>#N/A</v>
      </c>
      <c r="E80" s="234" t="e">
        <f>VLOOKUP(A80,'Day 2 PM Card'!$C$17:$AE$46,6,FALSE)</f>
        <v>#N/A</v>
      </c>
      <c r="F80" s="235" t="e">
        <f>VLOOKUP(A80,'Day 2 PM Card'!$C$17:$AE$46,7,FALSE)</f>
        <v>#N/A</v>
      </c>
      <c r="G80" s="235" t="e">
        <f>VLOOKUP(A80,'Day 2 PM Card'!$C$17:$AE$46,8,FALSE)</f>
        <v>#N/A</v>
      </c>
      <c r="H80" s="234" t="e">
        <f>VLOOKUP(A80,'Day 2 PM Card'!$C$17:$AE$46,9,FALSE)</f>
        <v>#N/A</v>
      </c>
      <c r="I80" s="235" t="e">
        <f>VLOOKUP(A80,'Day 2 PM Card'!$C$17:$AE$46,10,FALSE)</f>
        <v>#N/A</v>
      </c>
      <c r="J80" s="235" t="e">
        <f>VLOOKUP(A80,'Day 2 PM Card'!$C$17:$AE$46,11,FALSE)</f>
        <v>#N/A</v>
      </c>
      <c r="K80" s="235" t="e">
        <f>VLOOKUP(A80,'Day 2 PM Card'!$C$17:$AE$46,12,FALSE)</f>
        <v>#N/A</v>
      </c>
      <c r="L80" s="234" t="e">
        <f>VLOOKUP(A80,'Day 2 PM Card'!$C$17:$AE$46,13,FALSE)</f>
        <v>#N/A</v>
      </c>
      <c r="M80" s="234" t="e">
        <f>VLOOKUP(A80,'Day 2 PM Card'!$C$17:$AE$46,14,FALSE)</f>
        <v>#N/A</v>
      </c>
      <c r="N80" s="235" t="e">
        <f>VLOOKUP(A80,'Day 2 PM Card'!$C$17:$AE$46,15,FALSE)</f>
        <v>#N/A</v>
      </c>
      <c r="O80" s="234" t="e">
        <f>VLOOKUP(A80,'Day 2 PM Card'!$C$17:$AE$46,16,FALSE)</f>
        <v>#N/A</v>
      </c>
      <c r="P80" s="235" t="e">
        <f>VLOOKUP(A80,'Day 2 PM Card'!$C$17:$AE$46,17,FALSE)</f>
        <v>#N/A</v>
      </c>
      <c r="Q80" s="235" t="e">
        <f>VLOOKUP(A80,'Day 2 PM Card'!$C$17:$AE$46,18,FALSE)</f>
        <v>#N/A</v>
      </c>
      <c r="R80" s="234" t="e">
        <f>VLOOKUP(A80,'Day 2 PM Card'!$C$17:$AE$46,19,FALSE)</f>
        <v>#N/A</v>
      </c>
      <c r="S80" s="235" t="e">
        <f>VLOOKUP(A80,'Day 2 PM Card'!$C$17:$AE$46,20,FALSE)</f>
        <v>#N/A</v>
      </c>
      <c r="T80" s="234"/>
      <c r="U80" s="238"/>
      <c r="V80" s="193" t="e">
        <f ca="1">IF(U81="Europe",20,0)</f>
        <v>#NAME?</v>
      </c>
    </row>
    <row r="81" spans="1:22" ht="15.75" customHeight="1" x14ac:dyDescent="0.35">
      <c r="A81" s="241"/>
      <c r="B81" s="244" t="e">
        <f t="shared" ref="B81:S81" ca="1" si="35">_xludf.IFS(B79&lt;1,"NP",B77&lt;1,"NP",B77&lt;B79,"USA",B79&lt;B77,"Europe",B79=B77,"Draw")</f>
        <v>#NAME?</v>
      </c>
      <c r="C81" s="229" t="e">
        <f t="shared" ca="1" si="35"/>
        <v>#NAME?</v>
      </c>
      <c r="D81" s="229" t="e">
        <f t="shared" ca="1" si="35"/>
        <v>#NAME?</v>
      </c>
      <c r="E81" s="229" t="e">
        <f t="shared" ca="1" si="35"/>
        <v>#NAME?</v>
      </c>
      <c r="F81" s="229" t="e">
        <f t="shared" ca="1" si="35"/>
        <v>#NAME?</v>
      </c>
      <c r="G81" s="229" t="e">
        <f t="shared" ca="1" si="35"/>
        <v>#NAME?</v>
      </c>
      <c r="H81" s="229" t="e">
        <f t="shared" ca="1" si="35"/>
        <v>#NAME?</v>
      </c>
      <c r="I81" s="229" t="e">
        <f t="shared" ca="1" si="35"/>
        <v>#NAME?</v>
      </c>
      <c r="J81" s="229" t="e">
        <f t="shared" ca="1" si="35"/>
        <v>#NAME?</v>
      </c>
      <c r="K81" s="229" t="e">
        <f t="shared" ca="1" si="35"/>
        <v>#NAME?</v>
      </c>
      <c r="L81" s="229" t="e">
        <f t="shared" ca="1" si="35"/>
        <v>#NAME?</v>
      </c>
      <c r="M81" s="229" t="e">
        <f t="shared" ca="1" si="35"/>
        <v>#NAME?</v>
      </c>
      <c r="N81" s="229" t="e">
        <f t="shared" ca="1" si="35"/>
        <v>#NAME?</v>
      </c>
      <c r="O81" s="229" t="e">
        <f t="shared" ca="1" si="35"/>
        <v>#NAME?</v>
      </c>
      <c r="P81" s="229" t="e">
        <f t="shared" ca="1" si="35"/>
        <v>#NAME?</v>
      </c>
      <c r="Q81" s="229" t="e">
        <f t="shared" ca="1" si="35"/>
        <v>#NAME?</v>
      </c>
      <c r="R81" s="229" t="e">
        <f t="shared" ca="1" si="35"/>
        <v>#NAME?</v>
      </c>
      <c r="S81" s="229" t="e">
        <f t="shared" ca="1" si="35"/>
        <v>#NAME?</v>
      </c>
      <c r="T81" s="229" t="e">
        <f ca="1">_xludf.IFS(T77&gt;T79,"USA",T79&gt;T77,"Europe",T79=T77,"AS")</f>
        <v>#NAME?</v>
      </c>
      <c r="U81" s="230" t="e">
        <f ca="1">T81</f>
        <v>#NAME?</v>
      </c>
      <c r="V81" s="184"/>
    </row>
    <row r="82" spans="1:22" ht="15.75" customHeight="1" x14ac:dyDescent="0.35">
      <c r="A82" s="240"/>
      <c r="B82" s="169"/>
      <c r="C82" s="169"/>
      <c r="D82" s="169"/>
      <c r="E82" s="169"/>
      <c r="F82" s="169"/>
      <c r="G82" s="169"/>
      <c r="H82" s="169"/>
      <c r="I82" s="169"/>
      <c r="J82" s="169"/>
      <c r="K82" s="169"/>
      <c r="L82" s="169"/>
      <c r="M82" s="169"/>
      <c r="N82" s="169"/>
      <c r="O82" s="169"/>
      <c r="P82" s="169"/>
      <c r="Q82" s="169"/>
      <c r="R82" s="169"/>
      <c r="S82" s="169"/>
      <c r="T82" s="169"/>
      <c r="U82" s="169"/>
      <c r="V82" s="184"/>
    </row>
    <row r="83" spans="1:22" ht="15.75" customHeight="1" x14ac:dyDescent="0.35">
      <c r="A83" s="186" t="s">
        <v>79</v>
      </c>
      <c r="B83" s="187">
        <v>1</v>
      </c>
      <c r="C83" s="187">
        <f t="shared" ref="C83:S83" si="36">B83+1</f>
        <v>2</v>
      </c>
      <c r="D83" s="187">
        <f t="shared" si="36"/>
        <v>3</v>
      </c>
      <c r="E83" s="187">
        <f t="shared" si="36"/>
        <v>4</v>
      </c>
      <c r="F83" s="187">
        <f t="shared" si="36"/>
        <v>5</v>
      </c>
      <c r="G83" s="187">
        <f t="shared" si="36"/>
        <v>6</v>
      </c>
      <c r="H83" s="187">
        <f t="shared" si="36"/>
        <v>7</v>
      </c>
      <c r="I83" s="187">
        <f t="shared" si="36"/>
        <v>8</v>
      </c>
      <c r="J83" s="187">
        <f t="shared" si="36"/>
        <v>9</v>
      </c>
      <c r="K83" s="187">
        <f t="shared" si="36"/>
        <v>10</v>
      </c>
      <c r="L83" s="187">
        <f t="shared" si="36"/>
        <v>11</v>
      </c>
      <c r="M83" s="187">
        <f t="shared" si="36"/>
        <v>12</v>
      </c>
      <c r="N83" s="187">
        <f t="shared" si="36"/>
        <v>13</v>
      </c>
      <c r="O83" s="187">
        <f t="shared" si="36"/>
        <v>14</v>
      </c>
      <c r="P83" s="187">
        <f t="shared" si="36"/>
        <v>15</v>
      </c>
      <c r="Q83" s="187">
        <f t="shared" si="36"/>
        <v>16</v>
      </c>
      <c r="R83" s="187">
        <f t="shared" si="36"/>
        <v>17</v>
      </c>
      <c r="S83" s="187">
        <f t="shared" si="36"/>
        <v>18</v>
      </c>
      <c r="T83" s="187" t="s">
        <v>6</v>
      </c>
      <c r="U83" s="192" t="s">
        <v>87</v>
      </c>
      <c r="V83" s="184"/>
    </row>
    <row r="84" spans="1:22" ht="15.75" customHeight="1" x14ac:dyDescent="0.35">
      <c r="A84" s="203" t="s">
        <v>40</v>
      </c>
      <c r="B84" s="204" t="e">
        <f t="shared" ref="B84:S84" si="37">SMALL(B85,1)</f>
        <v>#N/A</v>
      </c>
      <c r="C84" s="204" t="e">
        <f t="shared" si="37"/>
        <v>#N/A</v>
      </c>
      <c r="D84" s="204" t="e">
        <f t="shared" si="37"/>
        <v>#N/A</v>
      </c>
      <c r="E84" s="204" t="e">
        <f t="shared" si="37"/>
        <v>#N/A</v>
      </c>
      <c r="F84" s="204" t="e">
        <f t="shared" si="37"/>
        <v>#N/A</v>
      </c>
      <c r="G84" s="204" t="e">
        <f t="shared" si="37"/>
        <v>#N/A</v>
      </c>
      <c r="H84" s="204" t="e">
        <f t="shared" si="37"/>
        <v>#N/A</v>
      </c>
      <c r="I84" s="204" t="e">
        <f t="shared" si="37"/>
        <v>#N/A</v>
      </c>
      <c r="J84" s="204" t="e">
        <f t="shared" si="37"/>
        <v>#N/A</v>
      </c>
      <c r="K84" s="204" t="e">
        <f t="shared" si="37"/>
        <v>#N/A</v>
      </c>
      <c r="L84" s="204" t="e">
        <f t="shared" si="37"/>
        <v>#N/A</v>
      </c>
      <c r="M84" s="204" t="e">
        <f t="shared" si="37"/>
        <v>#N/A</v>
      </c>
      <c r="N84" s="204" t="e">
        <f t="shared" si="37"/>
        <v>#N/A</v>
      </c>
      <c r="O84" s="204" t="e">
        <f t="shared" si="37"/>
        <v>#N/A</v>
      </c>
      <c r="P84" s="204" t="e">
        <f t="shared" si="37"/>
        <v>#N/A</v>
      </c>
      <c r="Q84" s="204" t="e">
        <f t="shared" si="37"/>
        <v>#N/A</v>
      </c>
      <c r="R84" s="204" t="e">
        <f t="shared" si="37"/>
        <v>#N/A</v>
      </c>
      <c r="S84" s="204" t="e">
        <f t="shared" si="37"/>
        <v>#N/A</v>
      </c>
      <c r="T84" s="198">
        <f ca="1">COUNTIF(B88:S88,"USA")</f>
        <v>0</v>
      </c>
      <c r="U84" s="209">
        <f ca="1">T84-T86</f>
        <v>0</v>
      </c>
      <c r="V84" s="184"/>
    </row>
    <row r="85" spans="1:22" ht="15.75" customHeight="1" x14ac:dyDescent="0.35">
      <c r="A85" s="210" t="s">
        <v>103</v>
      </c>
      <c r="B85" s="226" t="e">
        <f>VLOOKUP(A85,'Day 2 PM Card'!$C$17:$AE$46,3,FALSE)</f>
        <v>#N/A</v>
      </c>
      <c r="C85" s="234" t="e">
        <f>VLOOKUP(A85,'Day 2 PM Card'!$C$17:$AE$46,4,FALSE)</f>
        <v>#N/A</v>
      </c>
      <c r="D85" s="235" t="e">
        <f>VLOOKUP(A85,'Day 2 PM Card'!$C$17:$AE$46,5,FALSE)</f>
        <v>#N/A</v>
      </c>
      <c r="E85" s="234" t="e">
        <f>VLOOKUP(A85,'Day 2 PM Card'!$C$17:$AE$46,6,FALSE)</f>
        <v>#N/A</v>
      </c>
      <c r="F85" s="235" t="e">
        <f>VLOOKUP(A85,'Day 2 PM Card'!$C$17:$AE$46,7,FALSE)</f>
        <v>#N/A</v>
      </c>
      <c r="G85" s="235" t="e">
        <f>VLOOKUP(A85,'Day 2 PM Card'!$C$17:$AE$46,8,FALSE)</f>
        <v>#N/A</v>
      </c>
      <c r="H85" s="234" t="e">
        <f>VLOOKUP(A85,'Day 2 PM Card'!$C$17:$AE$46,9,FALSE)</f>
        <v>#N/A</v>
      </c>
      <c r="I85" s="235" t="e">
        <f>VLOOKUP(A85,'Day 2 PM Card'!$C$17:$AE$46,10,FALSE)</f>
        <v>#N/A</v>
      </c>
      <c r="J85" s="235" t="e">
        <f>VLOOKUP(A85,'Day 2 PM Card'!$C$17:$AE$46,11,FALSE)</f>
        <v>#N/A</v>
      </c>
      <c r="K85" s="235" t="e">
        <f>VLOOKUP(A85,'Day 2 PM Card'!$C$17:$AE$46,12,FALSE)</f>
        <v>#N/A</v>
      </c>
      <c r="L85" s="234" t="e">
        <f>VLOOKUP(A85,'Day 2 PM Card'!$C$17:$AE$46,13,FALSE)</f>
        <v>#N/A</v>
      </c>
      <c r="M85" s="234" t="e">
        <f>VLOOKUP(A85,'Day 2 PM Card'!$C$17:$AE$46,14,FALSE)</f>
        <v>#N/A</v>
      </c>
      <c r="N85" s="235" t="e">
        <f>VLOOKUP(A85,'Day 2 PM Card'!$C$17:$AE$46,15,FALSE)</f>
        <v>#N/A</v>
      </c>
      <c r="O85" s="234" t="e">
        <f>VLOOKUP(A85,'Day 2 PM Card'!$C$17:$AE$46,16,FALSE)</f>
        <v>#N/A</v>
      </c>
      <c r="P85" s="235" t="e">
        <f>VLOOKUP(A85,'Day 2 PM Card'!$C$17:$AE$46,17,FALSE)</f>
        <v>#N/A</v>
      </c>
      <c r="Q85" s="235" t="e">
        <f>VLOOKUP(A85,'Day 2 PM Card'!$C$17:$AE$46,18,FALSE)</f>
        <v>#N/A</v>
      </c>
      <c r="R85" s="234" t="e">
        <f>VLOOKUP(A85,'Day 2 PM Card'!$C$17:$AE$46,19,FALSE)</f>
        <v>#N/A</v>
      </c>
      <c r="S85" s="235" t="e">
        <f>VLOOKUP(A85,'Day 2 PM Card'!$C$17:$AE$46,20,FALSE)</f>
        <v>#N/A</v>
      </c>
      <c r="T85" s="234"/>
      <c r="U85" s="238"/>
      <c r="V85" s="193" t="e">
        <f ca="1">IF(U88="USA",20,0)</f>
        <v>#NAME?</v>
      </c>
    </row>
    <row r="86" spans="1:22" ht="15.75" customHeight="1" x14ac:dyDescent="0.35">
      <c r="A86" s="219" t="s">
        <v>41</v>
      </c>
      <c r="B86" s="221" t="e">
        <f t="shared" ref="B86:S86" si="38">SMALL(B87,1)</f>
        <v>#N/A</v>
      </c>
      <c r="C86" s="221" t="e">
        <f t="shared" si="38"/>
        <v>#N/A</v>
      </c>
      <c r="D86" s="221" t="e">
        <f t="shared" si="38"/>
        <v>#N/A</v>
      </c>
      <c r="E86" s="221" t="e">
        <f t="shared" si="38"/>
        <v>#N/A</v>
      </c>
      <c r="F86" s="221" t="e">
        <f t="shared" si="38"/>
        <v>#N/A</v>
      </c>
      <c r="G86" s="221" t="e">
        <f t="shared" si="38"/>
        <v>#N/A</v>
      </c>
      <c r="H86" s="221" t="e">
        <f t="shared" si="38"/>
        <v>#N/A</v>
      </c>
      <c r="I86" s="221" t="e">
        <f t="shared" si="38"/>
        <v>#N/A</v>
      </c>
      <c r="J86" s="221" t="e">
        <f t="shared" si="38"/>
        <v>#N/A</v>
      </c>
      <c r="K86" s="221" t="e">
        <f t="shared" si="38"/>
        <v>#N/A</v>
      </c>
      <c r="L86" s="221" t="e">
        <f t="shared" si="38"/>
        <v>#N/A</v>
      </c>
      <c r="M86" s="221" t="e">
        <f t="shared" si="38"/>
        <v>#N/A</v>
      </c>
      <c r="N86" s="221" t="e">
        <f t="shared" si="38"/>
        <v>#N/A</v>
      </c>
      <c r="O86" s="221" t="e">
        <f t="shared" si="38"/>
        <v>#N/A</v>
      </c>
      <c r="P86" s="221" t="e">
        <f t="shared" si="38"/>
        <v>#N/A</v>
      </c>
      <c r="Q86" s="221" t="e">
        <f t="shared" si="38"/>
        <v>#N/A</v>
      </c>
      <c r="R86" s="221" t="e">
        <f t="shared" si="38"/>
        <v>#N/A</v>
      </c>
      <c r="S86" s="221" t="e">
        <f t="shared" si="38"/>
        <v>#N/A</v>
      </c>
      <c r="T86" s="248">
        <f ca="1">COUNTIF(B88:S88,"Europe")</f>
        <v>0</v>
      </c>
      <c r="U86" s="225">
        <f ca="1">T86-T84</f>
        <v>0</v>
      </c>
      <c r="V86" s="184"/>
    </row>
    <row r="87" spans="1:22" ht="15.75" customHeight="1" x14ac:dyDescent="0.35">
      <c r="A87" s="218" t="s">
        <v>105</v>
      </c>
      <c r="B87" s="226" t="e">
        <f>VLOOKUP(A87,'Day 2 PM Card'!$C$17:$AE$46,3,FALSE)</f>
        <v>#N/A</v>
      </c>
      <c r="C87" s="234" t="e">
        <f>VLOOKUP(A87,'Day 2 PM Card'!$C$17:$AE$46,4,FALSE)</f>
        <v>#N/A</v>
      </c>
      <c r="D87" s="235" t="e">
        <f>VLOOKUP(A87,'Day 2 PM Card'!$C$17:$AE$46,5,FALSE)</f>
        <v>#N/A</v>
      </c>
      <c r="E87" s="234" t="e">
        <f>VLOOKUP(A87,'Day 2 PM Card'!$C$17:$AE$46,6,FALSE)</f>
        <v>#N/A</v>
      </c>
      <c r="F87" s="235" t="e">
        <f>VLOOKUP(A87,'Day 2 PM Card'!$C$17:$AE$46,7,FALSE)</f>
        <v>#N/A</v>
      </c>
      <c r="G87" s="235" t="e">
        <f>VLOOKUP(A87,'Day 2 PM Card'!$C$17:$AE$46,8,FALSE)</f>
        <v>#N/A</v>
      </c>
      <c r="H87" s="234" t="e">
        <f>VLOOKUP(A87,'Day 2 PM Card'!$C$17:$AE$46,9,FALSE)</f>
        <v>#N/A</v>
      </c>
      <c r="I87" s="235" t="e">
        <f>VLOOKUP(A87,'Day 2 PM Card'!$C$17:$AE$46,10,FALSE)</f>
        <v>#N/A</v>
      </c>
      <c r="J87" s="235" t="e">
        <f>VLOOKUP(A87,'Day 2 PM Card'!$C$17:$AE$46,11,FALSE)</f>
        <v>#N/A</v>
      </c>
      <c r="K87" s="235" t="e">
        <f>VLOOKUP(A87,'Day 2 PM Card'!$C$17:$AE$46,12,FALSE)</f>
        <v>#N/A</v>
      </c>
      <c r="L87" s="234" t="e">
        <f>VLOOKUP(A87,'Day 2 PM Card'!$C$17:$AE$46,13,FALSE)</f>
        <v>#N/A</v>
      </c>
      <c r="M87" s="234" t="e">
        <f>VLOOKUP(A87,'Day 2 PM Card'!$C$17:$AE$46,14,FALSE)</f>
        <v>#N/A</v>
      </c>
      <c r="N87" s="235" t="e">
        <f>VLOOKUP(A87,'Day 2 PM Card'!$C$17:$AE$46,15,FALSE)</f>
        <v>#N/A</v>
      </c>
      <c r="O87" s="234" t="e">
        <f>VLOOKUP(A87,'Day 2 PM Card'!$C$17:$AE$46,16,FALSE)</f>
        <v>#N/A</v>
      </c>
      <c r="P87" s="235" t="e">
        <f>VLOOKUP(A87,'Day 2 PM Card'!$C$17:$AE$46,17,FALSE)</f>
        <v>#N/A</v>
      </c>
      <c r="Q87" s="235" t="e">
        <f>VLOOKUP(A87,'Day 2 PM Card'!$C$17:$AE$46,18,FALSE)</f>
        <v>#N/A</v>
      </c>
      <c r="R87" s="234" t="e">
        <f>VLOOKUP(A87,'Day 2 PM Card'!$C$17:$AE$46,19,FALSE)</f>
        <v>#N/A</v>
      </c>
      <c r="S87" s="235" t="e">
        <f>VLOOKUP(A87,'Day 2 PM Card'!$C$17:$AE$46,20,FALSE)</f>
        <v>#N/A</v>
      </c>
      <c r="T87" s="234"/>
      <c r="U87" s="238"/>
      <c r="V87" s="193" t="e">
        <f ca="1">IF(U88="Europe",20,0)</f>
        <v>#NAME?</v>
      </c>
    </row>
    <row r="88" spans="1:22" ht="15.75" customHeight="1" x14ac:dyDescent="0.35">
      <c r="A88" s="241"/>
      <c r="B88" s="244" t="e">
        <f t="shared" ref="B88:S88" ca="1" si="39">_xludf.IFS(B86&lt;1,"NP",B84&lt;1,"NP",B84&lt;B86,"USA",B86&lt;B84,"Europe",B86=B84,"Draw")</f>
        <v>#NAME?</v>
      </c>
      <c r="C88" s="229" t="e">
        <f t="shared" ca="1" si="39"/>
        <v>#NAME?</v>
      </c>
      <c r="D88" s="229" t="e">
        <f t="shared" ca="1" si="39"/>
        <v>#NAME?</v>
      </c>
      <c r="E88" s="229" t="e">
        <f t="shared" ca="1" si="39"/>
        <v>#NAME?</v>
      </c>
      <c r="F88" s="229" t="e">
        <f t="shared" ca="1" si="39"/>
        <v>#NAME?</v>
      </c>
      <c r="G88" s="229" t="e">
        <f t="shared" ca="1" si="39"/>
        <v>#NAME?</v>
      </c>
      <c r="H88" s="229" t="e">
        <f t="shared" ca="1" si="39"/>
        <v>#NAME?</v>
      </c>
      <c r="I88" s="229" t="e">
        <f t="shared" ca="1" si="39"/>
        <v>#NAME?</v>
      </c>
      <c r="J88" s="229" t="e">
        <f t="shared" ca="1" si="39"/>
        <v>#NAME?</v>
      </c>
      <c r="K88" s="229" t="e">
        <f t="shared" ca="1" si="39"/>
        <v>#NAME?</v>
      </c>
      <c r="L88" s="229" t="e">
        <f t="shared" ca="1" si="39"/>
        <v>#NAME?</v>
      </c>
      <c r="M88" s="229" t="e">
        <f t="shared" ca="1" si="39"/>
        <v>#NAME?</v>
      </c>
      <c r="N88" s="229" t="e">
        <f t="shared" ca="1" si="39"/>
        <v>#NAME?</v>
      </c>
      <c r="O88" s="229" t="e">
        <f t="shared" ca="1" si="39"/>
        <v>#NAME?</v>
      </c>
      <c r="P88" s="229" t="e">
        <f t="shared" ca="1" si="39"/>
        <v>#NAME?</v>
      </c>
      <c r="Q88" s="229" t="e">
        <f t="shared" ca="1" si="39"/>
        <v>#NAME?</v>
      </c>
      <c r="R88" s="229" t="e">
        <f t="shared" ca="1" si="39"/>
        <v>#NAME?</v>
      </c>
      <c r="S88" s="229" t="e">
        <f t="shared" ca="1" si="39"/>
        <v>#NAME?</v>
      </c>
      <c r="T88" s="229" t="e">
        <f ca="1">_xludf.IFS(T84&gt;T86,"USA",T86&gt;T84,"Europe",T86=T84,"AS")</f>
        <v>#NAME?</v>
      </c>
      <c r="U88" s="230" t="e">
        <f ca="1">T88</f>
        <v>#NAME?</v>
      </c>
      <c r="V88" s="184"/>
    </row>
    <row r="89" spans="1:22" ht="15.75" customHeight="1" x14ac:dyDescent="0.35">
      <c r="A89" s="240"/>
      <c r="B89" s="169"/>
      <c r="C89" s="169"/>
      <c r="D89" s="169"/>
      <c r="E89" s="169"/>
      <c r="F89" s="169"/>
      <c r="G89" s="169"/>
      <c r="H89" s="169"/>
      <c r="I89" s="169"/>
      <c r="J89" s="169"/>
      <c r="K89" s="169"/>
      <c r="L89" s="169"/>
      <c r="M89" s="169"/>
      <c r="N89" s="169"/>
      <c r="O89" s="169"/>
      <c r="P89" s="169"/>
      <c r="Q89" s="169"/>
      <c r="R89" s="169"/>
      <c r="S89" s="169"/>
      <c r="T89" s="169"/>
      <c r="U89" s="169"/>
      <c r="V89" s="184"/>
    </row>
    <row r="90" spans="1:22" ht="15.75" customHeight="1" x14ac:dyDescent="0.35">
      <c r="A90" s="186" t="s">
        <v>79</v>
      </c>
      <c r="B90" s="187">
        <v>1</v>
      </c>
      <c r="C90" s="187">
        <f t="shared" ref="C90:S90" si="40">B90+1</f>
        <v>2</v>
      </c>
      <c r="D90" s="187">
        <f t="shared" si="40"/>
        <v>3</v>
      </c>
      <c r="E90" s="187">
        <f t="shared" si="40"/>
        <v>4</v>
      </c>
      <c r="F90" s="187">
        <f t="shared" si="40"/>
        <v>5</v>
      </c>
      <c r="G90" s="187">
        <f t="shared" si="40"/>
        <v>6</v>
      </c>
      <c r="H90" s="187">
        <f t="shared" si="40"/>
        <v>7</v>
      </c>
      <c r="I90" s="187">
        <f t="shared" si="40"/>
        <v>8</v>
      </c>
      <c r="J90" s="187">
        <f t="shared" si="40"/>
        <v>9</v>
      </c>
      <c r="K90" s="187">
        <f t="shared" si="40"/>
        <v>10</v>
      </c>
      <c r="L90" s="187">
        <f t="shared" si="40"/>
        <v>11</v>
      </c>
      <c r="M90" s="187">
        <f t="shared" si="40"/>
        <v>12</v>
      </c>
      <c r="N90" s="187">
        <f t="shared" si="40"/>
        <v>13</v>
      </c>
      <c r="O90" s="187">
        <f t="shared" si="40"/>
        <v>14</v>
      </c>
      <c r="P90" s="187">
        <f t="shared" si="40"/>
        <v>15</v>
      </c>
      <c r="Q90" s="187">
        <f t="shared" si="40"/>
        <v>16</v>
      </c>
      <c r="R90" s="187">
        <f t="shared" si="40"/>
        <v>17</v>
      </c>
      <c r="S90" s="187">
        <f t="shared" si="40"/>
        <v>18</v>
      </c>
      <c r="T90" s="187" t="s">
        <v>6</v>
      </c>
      <c r="U90" s="192" t="s">
        <v>87</v>
      </c>
      <c r="V90" s="184"/>
    </row>
    <row r="91" spans="1:22" ht="15.75" customHeight="1" x14ac:dyDescent="0.35">
      <c r="A91" s="203" t="s">
        <v>40</v>
      </c>
      <c r="B91" s="204" t="e">
        <f t="shared" ref="B91:S91" si="41">SMALL(B92,1)</f>
        <v>#N/A</v>
      </c>
      <c r="C91" s="204" t="e">
        <f t="shared" si="41"/>
        <v>#N/A</v>
      </c>
      <c r="D91" s="204" t="e">
        <f t="shared" si="41"/>
        <v>#N/A</v>
      </c>
      <c r="E91" s="204" t="e">
        <f t="shared" si="41"/>
        <v>#N/A</v>
      </c>
      <c r="F91" s="204" t="e">
        <f t="shared" si="41"/>
        <v>#N/A</v>
      </c>
      <c r="G91" s="204" t="e">
        <f t="shared" si="41"/>
        <v>#N/A</v>
      </c>
      <c r="H91" s="204" t="e">
        <f t="shared" si="41"/>
        <v>#N/A</v>
      </c>
      <c r="I91" s="204" t="e">
        <f t="shared" si="41"/>
        <v>#N/A</v>
      </c>
      <c r="J91" s="204" t="e">
        <f t="shared" si="41"/>
        <v>#N/A</v>
      </c>
      <c r="K91" s="204" t="e">
        <f t="shared" si="41"/>
        <v>#N/A</v>
      </c>
      <c r="L91" s="204" t="e">
        <f t="shared" si="41"/>
        <v>#N/A</v>
      </c>
      <c r="M91" s="204" t="e">
        <f t="shared" si="41"/>
        <v>#N/A</v>
      </c>
      <c r="N91" s="204" t="e">
        <f t="shared" si="41"/>
        <v>#N/A</v>
      </c>
      <c r="O91" s="204" t="e">
        <f t="shared" si="41"/>
        <v>#N/A</v>
      </c>
      <c r="P91" s="204" t="e">
        <f t="shared" si="41"/>
        <v>#N/A</v>
      </c>
      <c r="Q91" s="204" t="e">
        <f t="shared" si="41"/>
        <v>#N/A</v>
      </c>
      <c r="R91" s="204" t="e">
        <f t="shared" si="41"/>
        <v>#N/A</v>
      </c>
      <c r="S91" s="204" t="e">
        <f t="shared" si="41"/>
        <v>#N/A</v>
      </c>
      <c r="T91" s="198">
        <f ca="1">COUNTIF(B95:S95,"USA")</f>
        <v>0</v>
      </c>
      <c r="U91" s="209">
        <f ca="1">T91-T93</f>
        <v>0</v>
      </c>
      <c r="V91" s="184"/>
    </row>
    <row r="92" spans="1:22" ht="15.75" customHeight="1" x14ac:dyDescent="0.35">
      <c r="A92" s="210" t="s">
        <v>106</v>
      </c>
      <c r="B92" s="226" t="e">
        <f>VLOOKUP(A92,'Day 2 PM Card'!$C$17:$AE$46,3,FALSE)</f>
        <v>#N/A</v>
      </c>
      <c r="C92" s="234" t="e">
        <f>VLOOKUP(A92,'Day 2 PM Card'!$C$17:$AE$46,4,FALSE)</f>
        <v>#N/A</v>
      </c>
      <c r="D92" s="235" t="e">
        <f>VLOOKUP(A92,'Day 2 PM Card'!$C$17:$AE$46,5,FALSE)</f>
        <v>#N/A</v>
      </c>
      <c r="E92" s="234" t="e">
        <f>VLOOKUP(A92,'Day 2 PM Card'!$C$17:$AE$46,6,FALSE)</f>
        <v>#N/A</v>
      </c>
      <c r="F92" s="235" t="e">
        <f>VLOOKUP(A92,'Day 2 PM Card'!$C$17:$AE$46,7,FALSE)</f>
        <v>#N/A</v>
      </c>
      <c r="G92" s="235" t="e">
        <f>VLOOKUP(A92,'Day 2 PM Card'!$C$17:$AE$46,8,FALSE)</f>
        <v>#N/A</v>
      </c>
      <c r="H92" s="234" t="e">
        <f>VLOOKUP(A92,'Day 2 PM Card'!$C$17:$AE$46,9,FALSE)</f>
        <v>#N/A</v>
      </c>
      <c r="I92" s="235" t="e">
        <f>VLOOKUP(A92,'Day 2 PM Card'!$C$17:$AE$46,10,FALSE)</f>
        <v>#N/A</v>
      </c>
      <c r="J92" s="235" t="e">
        <f>VLOOKUP(A92,'Day 2 PM Card'!$C$17:$AE$46,11,FALSE)</f>
        <v>#N/A</v>
      </c>
      <c r="K92" s="235" t="e">
        <f>VLOOKUP(A92,'Day 2 PM Card'!$C$17:$AE$46,12,FALSE)</f>
        <v>#N/A</v>
      </c>
      <c r="L92" s="234" t="e">
        <f>VLOOKUP(A92,'Day 2 PM Card'!$C$17:$AE$46,13,FALSE)</f>
        <v>#N/A</v>
      </c>
      <c r="M92" s="234" t="e">
        <f>VLOOKUP(A92,'Day 2 PM Card'!$C$17:$AE$46,14,FALSE)</f>
        <v>#N/A</v>
      </c>
      <c r="N92" s="235" t="e">
        <f>VLOOKUP(A92,'Day 2 PM Card'!$C$17:$AE$46,15,FALSE)</f>
        <v>#N/A</v>
      </c>
      <c r="O92" s="234" t="e">
        <f>VLOOKUP(A92,'Day 2 PM Card'!$C$17:$AE$46,16,FALSE)</f>
        <v>#N/A</v>
      </c>
      <c r="P92" s="235" t="e">
        <f>VLOOKUP(A92,'Day 2 PM Card'!$C$17:$AE$46,17,FALSE)</f>
        <v>#N/A</v>
      </c>
      <c r="Q92" s="235" t="e">
        <f>VLOOKUP(A92,'Day 2 PM Card'!$C$17:$AE$46,18,FALSE)</f>
        <v>#N/A</v>
      </c>
      <c r="R92" s="234" t="e">
        <f>VLOOKUP(A92,'Day 2 PM Card'!$C$17:$AE$46,19,FALSE)</f>
        <v>#N/A</v>
      </c>
      <c r="S92" s="235" t="e">
        <f>VLOOKUP(A92,'Day 2 PM Card'!$C$17:$AE$46,20,FALSE)</f>
        <v>#N/A</v>
      </c>
      <c r="T92" s="234"/>
      <c r="U92" s="238"/>
      <c r="V92" s="193" t="e">
        <f ca="1">IF(U95="USA",20,0)</f>
        <v>#NAME?</v>
      </c>
    </row>
    <row r="93" spans="1:22" ht="15.75" customHeight="1" x14ac:dyDescent="0.35">
      <c r="A93" s="219" t="s">
        <v>41</v>
      </c>
      <c r="B93" s="221" t="e">
        <f t="shared" ref="B93:S93" si="42">SMALL(B94,1)</f>
        <v>#N/A</v>
      </c>
      <c r="C93" s="221" t="e">
        <f t="shared" si="42"/>
        <v>#N/A</v>
      </c>
      <c r="D93" s="221" t="e">
        <f t="shared" si="42"/>
        <v>#N/A</v>
      </c>
      <c r="E93" s="221" t="e">
        <f t="shared" si="42"/>
        <v>#N/A</v>
      </c>
      <c r="F93" s="221" t="e">
        <f t="shared" si="42"/>
        <v>#N/A</v>
      </c>
      <c r="G93" s="221" t="e">
        <f t="shared" si="42"/>
        <v>#N/A</v>
      </c>
      <c r="H93" s="221" t="e">
        <f t="shared" si="42"/>
        <v>#N/A</v>
      </c>
      <c r="I93" s="221" t="e">
        <f t="shared" si="42"/>
        <v>#N/A</v>
      </c>
      <c r="J93" s="221" t="e">
        <f t="shared" si="42"/>
        <v>#N/A</v>
      </c>
      <c r="K93" s="221" t="e">
        <f t="shared" si="42"/>
        <v>#N/A</v>
      </c>
      <c r="L93" s="221" t="e">
        <f t="shared" si="42"/>
        <v>#N/A</v>
      </c>
      <c r="M93" s="221" t="e">
        <f t="shared" si="42"/>
        <v>#N/A</v>
      </c>
      <c r="N93" s="221" t="e">
        <f t="shared" si="42"/>
        <v>#N/A</v>
      </c>
      <c r="O93" s="221" t="e">
        <f t="shared" si="42"/>
        <v>#N/A</v>
      </c>
      <c r="P93" s="221" t="e">
        <f t="shared" si="42"/>
        <v>#N/A</v>
      </c>
      <c r="Q93" s="221" t="e">
        <f t="shared" si="42"/>
        <v>#N/A</v>
      </c>
      <c r="R93" s="221" t="e">
        <f t="shared" si="42"/>
        <v>#N/A</v>
      </c>
      <c r="S93" s="221" t="e">
        <f t="shared" si="42"/>
        <v>#N/A</v>
      </c>
      <c r="T93" s="248">
        <f ca="1">COUNTIF(B95:S95,"Europe")</f>
        <v>0</v>
      </c>
      <c r="U93" s="225">
        <f ca="1">T93-T91</f>
        <v>0</v>
      </c>
      <c r="V93" s="184"/>
    </row>
    <row r="94" spans="1:22" ht="15.75" customHeight="1" x14ac:dyDescent="0.35">
      <c r="A94" s="218" t="s">
        <v>112</v>
      </c>
      <c r="B94" s="226" t="e">
        <f>VLOOKUP(A94,'Day 2 PM Card'!$C$17:$AE$46,3,FALSE)</f>
        <v>#N/A</v>
      </c>
      <c r="C94" s="234" t="e">
        <f>VLOOKUP(A94,'Day 2 PM Card'!$C$17:$AE$46,4,FALSE)</f>
        <v>#N/A</v>
      </c>
      <c r="D94" s="235" t="e">
        <f>VLOOKUP(A94,'Day 2 PM Card'!$C$17:$AE$46,5,FALSE)</f>
        <v>#N/A</v>
      </c>
      <c r="E94" s="234" t="e">
        <f>VLOOKUP(A94,'Day 2 PM Card'!$C$17:$AE$46,6,FALSE)</f>
        <v>#N/A</v>
      </c>
      <c r="F94" s="235" t="e">
        <f>VLOOKUP(A94,'Day 2 PM Card'!$C$17:$AE$46,7,FALSE)</f>
        <v>#N/A</v>
      </c>
      <c r="G94" s="235" t="e">
        <f>VLOOKUP(A94,'Day 2 PM Card'!$C$17:$AE$46,8,FALSE)</f>
        <v>#N/A</v>
      </c>
      <c r="H94" s="234" t="e">
        <f>VLOOKUP(A94,'Day 2 PM Card'!$C$17:$AE$46,9,FALSE)</f>
        <v>#N/A</v>
      </c>
      <c r="I94" s="235" t="e">
        <f>VLOOKUP(A94,'Day 2 PM Card'!$C$17:$AE$46,10,FALSE)</f>
        <v>#N/A</v>
      </c>
      <c r="J94" s="235" t="e">
        <f>VLOOKUP(A94,'Day 2 PM Card'!$C$17:$AE$46,11,FALSE)</f>
        <v>#N/A</v>
      </c>
      <c r="K94" s="235" t="e">
        <f>VLOOKUP(A94,'Day 2 PM Card'!$C$17:$AE$46,12,FALSE)</f>
        <v>#N/A</v>
      </c>
      <c r="L94" s="234" t="e">
        <f>VLOOKUP(A94,'Day 2 PM Card'!$C$17:$AE$46,13,FALSE)</f>
        <v>#N/A</v>
      </c>
      <c r="M94" s="234" t="e">
        <f>VLOOKUP(A94,'Day 2 PM Card'!$C$17:$AE$46,14,FALSE)</f>
        <v>#N/A</v>
      </c>
      <c r="N94" s="235" t="e">
        <f>VLOOKUP(A94,'Day 2 PM Card'!$C$17:$AE$46,15,FALSE)</f>
        <v>#N/A</v>
      </c>
      <c r="O94" s="234" t="e">
        <f>VLOOKUP(A94,'Day 2 PM Card'!$C$17:$AE$46,16,FALSE)</f>
        <v>#N/A</v>
      </c>
      <c r="P94" s="235" t="e">
        <f>VLOOKUP(A94,'Day 2 PM Card'!$C$17:$AE$46,17,FALSE)</f>
        <v>#N/A</v>
      </c>
      <c r="Q94" s="235" t="e">
        <f>VLOOKUP(A94,'Day 2 PM Card'!$C$17:$AE$46,18,FALSE)</f>
        <v>#N/A</v>
      </c>
      <c r="R94" s="234" t="e">
        <f>VLOOKUP(A94,'Day 2 PM Card'!$C$17:$AE$46,19,FALSE)</f>
        <v>#N/A</v>
      </c>
      <c r="S94" s="235" t="e">
        <f>VLOOKUP(A94,'Day 2 PM Card'!$C$17:$AE$46,20,FALSE)</f>
        <v>#N/A</v>
      </c>
      <c r="T94" s="234"/>
      <c r="U94" s="238"/>
      <c r="V94" s="193" t="e">
        <f ca="1">IF(U95="Europe",20,0)</f>
        <v>#NAME?</v>
      </c>
    </row>
    <row r="95" spans="1:22" ht="15.75" customHeight="1" x14ac:dyDescent="0.35">
      <c r="A95" s="241"/>
      <c r="B95" s="244" t="e">
        <f t="shared" ref="B95:S95" ca="1" si="43">_xludf.IFS(B93&lt;1,"NP",B91&lt;1,"NP",B91&lt;B93,"USA",B93&lt;B91,"Europe",B93=B91,"Draw")</f>
        <v>#NAME?</v>
      </c>
      <c r="C95" s="229" t="e">
        <f t="shared" ca="1" si="43"/>
        <v>#NAME?</v>
      </c>
      <c r="D95" s="229" t="e">
        <f t="shared" ca="1" si="43"/>
        <v>#NAME?</v>
      </c>
      <c r="E95" s="229" t="e">
        <f t="shared" ca="1" si="43"/>
        <v>#NAME?</v>
      </c>
      <c r="F95" s="229" t="e">
        <f t="shared" ca="1" si="43"/>
        <v>#NAME?</v>
      </c>
      <c r="G95" s="229" t="e">
        <f t="shared" ca="1" si="43"/>
        <v>#NAME?</v>
      </c>
      <c r="H95" s="229" t="e">
        <f t="shared" ca="1" si="43"/>
        <v>#NAME?</v>
      </c>
      <c r="I95" s="229" t="e">
        <f t="shared" ca="1" si="43"/>
        <v>#NAME?</v>
      </c>
      <c r="J95" s="229" t="e">
        <f t="shared" ca="1" si="43"/>
        <v>#NAME?</v>
      </c>
      <c r="K95" s="229" t="e">
        <f t="shared" ca="1" si="43"/>
        <v>#NAME?</v>
      </c>
      <c r="L95" s="229" t="e">
        <f t="shared" ca="1" si="43"/>
        <v>#NAME?</v>
      </c>
      <c r="M95" s="229" t="e">
        <f t="shared" ca="1" si="43"/>
        <v>#NAME?</v>
      </c>
      <c r="N95" s="229" t="e">
        <f t="shared" ca="1" si="43"/>
        <v>#NAME?</v>
      </c>
      <c r="O95" s="229" t="e">
        <f t="shared" ca="1" si="43"/>
        <v>#NAME?</v>
      </c>
      <c r="P95" s="229" t="e">
        <f t="shared" ca="1" si="43"/>
        <v>#NAME?</v>
      </c>
      <c r="Q95" s="229" t="e">
        <f t="shared" ca="1" si="43"/>
        <v>#NAME?</v>
      </c>
      <c r="R95" s="229" t="e">
        <f t="shared" ca="1" si="43"/>
        <v>#NAME?</v>
      </c>
      <c r="S95" s="229" t="e">
        <f t="shared" ca="1" si="43"/>
        <v>#NAME?</v>
      </c>
      <c r="T95" s="229" t="e">
        <f ca="1">_xludf.IFS(T91&gt;T93,"USA",T93&gt;T91,"Europe",T93=T91,"AS")</f>
        <v>#NAME?</v>
      </c>
      <c r="U95" s="230" t="e">
        <f ca="1">T95</f>
        <v>#NAME?</v>
      </c>
      <c r="V95" s="184"/>
    </row>
    <row r="96" spans="1:22" ht="15.75" customHeight="1" x14ac:dyDescent="0.35">
      <c r="A96" s="253"/>
      <c r="B96" s="253"/>
      <c r="C96" s="253"/>
      <c r="D96" s="253"/>
      <c r="E96" s="253"/>
      <c r="F96" s="253"/>
      <c r="G96" s="253"/>
      <c r="H96" s="253"/>
      <c r="I96" s="253"/>
      <c r="J96" s="253"/>
      <c r="K96" s="253"/>
      <c r="L96" s="253"/>
      <c r="M96" s="253"/>
      <c r="N96" s="253"/>
      <c r="O96" s="253"/>
      <c r="P96" s="253"/>
      <c r="Q96" s="253"/>
      <c r="R96" s="253"/>
      <c r="S96" s="253"/>
      <c r="T96" s="253"/>
      <c r="U96" s="253"/>
      <c r="V96" s="184"/>
    </row>
    <row r="97" spans="1:22" ht="15.75" customHeight="1" x14ac:dyDescent="0.35">
      <c r="A97" s="184"/>
      <c r="B97" s="184"/>
      <c r="C97" s="184"/>
      <c r="D97" s="184"/>
      <c r="E97" s="184"/>
      <c r="F97" s="184"/>
      <c r="G97" s="184"/>
      <c r="H97" s="184"/>
      <c r="I97" s="184"/>
      <c r="J97" s="184"/>
      <c r="K97" s="184"/>
      <c r="L97" s="184"/>
      <c r="M97" s="184"/>
      <c r="N97" s="184"/>
      <c r="O97" s="184"/>
      <c r="P97" s="184"/>
      <c r="Q97" s="184"/>
      <c r="R97" s="184"/>
      <c r="S97" s="184"/>
      <c r="T97" s="184"/>
      <c r="U97" s="184"/>
      <c r="V97" s="184"/>
    </row>
    <row r="98" spans="1:22" ht="15.75" customHeight="1" x14ac:dyDescent="0.35">
      <c r="A98" s="184"/>
      <c r="B98" s="184"/>
      <c r="C98" s="184"/>
      <c r="D98" s="184"/>
      <c r="E98" s="184"/>
      <c r="F98" s="184"/>
      <c r="G98" s="184"/>
      <c r="H98" s="184"/>
      <c r="I98" s="184"/>
      <c r="J98" s="184"/>
      <c r="K98" s="184"/>
      <c r="L98" s="184"/>
      <c r="M98" s="184"/>
      <c r="N98" s="184"/>
      <c r="O98" s="184"/>
      <c r="P98" s="184"/>
      <c r="Q98" s="184"/>
      <c r="R98" s="184"/>
      <c r="S98" s="184"/>
      <c r="T98" s="184"/>
      <c r="U98" s="184"/>
      <c r="V98" s="184"/>
    </row>
    <row r="99" spans="1:22" ht="15.75" customHeight="1" x14ac:dyDescent="0.35">
      <c r="A99" s="184"/>
      <c r="B99" s="184"/>
      <c r="C99" s="184"/>
      <c r="D99" s="184"/>
      <c r="E99" s="184"/>
      <c r="F99" s="184"/>
      <c r="G99" s="184"/>
      <c r="H99" s="184"/>
      <c r="I99" s="184"/>
      <c r="J99" s="184"/>
      <c r="K99" s="184"/>
      <c r="L99" s="184"/>
      <c r="M99" s="184"/>
      <c r="N99" s="184"/>
      <c r="O99" s="184"/>
      <c r="P99" s="184"/>
      <c r="Q99" s="184"/>
      <c r="R99" s="184"/>
      <c r="S99" s="184"/>
      <c r="T99" s="184"/>
      <c r="U99" s="184"/>
      <c r="V99" s="184"/>
    </row>
    <row r="100" spans="1:22" ht="15.75" customHeight="1" x14ac:dyDescent="0.35">
      <c r="A100" s="184"/>
      <c r="B100" s="184"/>
      <c r="C100" s="184"/>
      <c r="D100" s="184"/>
      <c r="E100" s="184"/>
      <c r="F100" s="184"/>
      <c r="G100" s="184"/>
      <c r="H100" s="184"/>
      <c r="I100" s="184"/>
      <c r="J100" s="184"/>
      <c r="K100" s="184"/>
      <c r="L100" s="184"/>
      <c r="M100" s="184"/>
      <c r="N100" s="184"/>
      <c r="O100" s="184"/>
      <c r="P100" s="184"/>
      <c r="Q100" s="184"/>
      <c r="R100" s="184"/>
      <c r="S100" s="184"/>
      <c r="T100" s="184"/>
      <c r="U100" s="184"/>
      <c r="V100" s="184"/>
    </row>
    <row r="101" spans="1:22" ht="15.75" customHeight="1" x14ac:dyDescent="0.35">
      <c r="A101" s="184"/>
      <c r="B101" s="184"/>
      <c r="C101" s="184"/>
      <c r="D101" s="184"/>
      <c r="E101" s="184"/>
      <c r="F101" s="184"/>
      <c r="G101" s="184"/>
      <c r="H101" s="184"/>
      <c r="I101" s="184"/>
      <c r="J101" s="184"/>
      <c r="K101" s="184"/>
      <c r="L101" s="184"/>
      <c r="M101" s="184"/>
      <c r="N101" s="184"/>
      <c r="O101" s="184"/>
      <c r="P101" s="184"/>
      <c r="Q101" s="184"/>
      <c r="R101" s="184"/>
      <c r="S101" s="184"/>
      <c r="T101" s="184"/>
      <c r="U101" s="184"/>
      <c r="V101" s="184"/>
    </row>
    <row r="102" spans="1:22" ht="15.75" customHeight="1" x14ac:dyDescent="0.35">
      <c r="A102" s="184"/>
      <c r="B102" s="184"/>
      <c r="C102" s="184"/>
      <c r="D102" s="184"/>
      <c r="E102" s="184"/>
      <c r="F102" s="184"/>
      <c r="G102" s="184"/>
      <c r="H102" s="184"/>
      <c r="I102" s="184"/>
      <c r="J102" s="184"/>
      <c r="K102" s="184"/>
      <c r="L102" s="184"/>
      <c r="M102" s="184"/>
      <c r="N102" s="184"/>
      <c r="O102" s="184"/>
      <c r="P102" s="184"/>
      <c r="Q102" s="184"/>
      <c r="R102" s="184"/>
      <c r="S102" s="184"/>
      <c r="T102" s="184"/>
      <c r="U102" s="184"/>
      <c r="V102" s="184"/>
    </row>
    <row r="103" spans="1:22" ht="15.75" customHeight="1" x14ac:dyDescent="0.35">
      <c r="A103" s="184"/>
      <c r="B103" s="184"/>
      <c r="C103" s="184"/>
      <c r="D103" s="184"/>
      <c r="E103" s="184"/>
      <c r="F103" s="184"/>
      <c r="G103" s="184"/>
      <c r="H103" s="184"/>
      <c r="I103" s="184"/>
      <c r="J103" s="184"/>
      <c r="K103" s="184"/>
      <c r="L103" s="184"/>
      <c r="M103" s="184"/>
      <c r="N103" s="184"/>
      <c r="O103" s="184"/>
      <c r="P103" s="184"/>
      <c r="Q103" s="184"/>
      <c r="R103" s="184"/>
      <c r="S103" s="184"/>
      <c r="T103" s="184"/>
      <c r="U103" s="184"/>
      <c r="V103" s="184"/>
    </row>
    <row r="104" spans="1:22" ht="15.75" customHeight="1" x14ac:dyDescent="0.35">
      <c r="A104" s="184"/>
      <c r="B104" s="184"/>
      <c r="C104" s="184"/>
      <c r="D104" s="184"/>
      <c r="E104" s="184"/>
      <c r="F104" s="184"/>
      <c r="G104" s="184"/>
      <c r="H104" s="184"/>
      <c r="I104" s="184"/>
      <c r="J104" s="184"/>
      <c r="K104" s="184"/>
      <c r="L104" s="184"/>
      <c r="M104" s="184"/>
      <c r="N104" s="184"/>
      <c r="O104" s="184"/>
      <c r="P104" s="184"/>
      <c r="Q104" s="184"/>
      <c r="R104" s="184"/>
      <c r="S104" s="184"/>
      <c r="T104" s="184"/>
      <c r="U104" s="184"/>
      <c r="V104" s="184"/>
    </row>
    <row r="105" spans="1:22" ht="15.75" customHeight="1" x14ac:dyDescent="0.35">
      <c r="A105" s="184"/>
      <c r="B105" s="184"/>
      <c r="C105" s="184"/>
      <c r="D105" s="184"/>
      <c r="E105" s="184"/>
      <c r="F105" s="184"/>
      <c r="G105" s="184"/>
      <c r="H105" s="184"/>
      <c r="I105" s="184"/>
      <c r="J105" s="184"/>
      <c r="K105" s="184"/>
      <c r="L105" s="184"/>
      <c r="M105" s="184"/>
      <c r="N105" s="184"/>
      <c r="O105" s="184"/>
      <c r="P105" s="184"/>
      <c r="Q105" s="184"/>
      <c r="R105" s="184"/>
      <c r="S105" s="184"/>
      <c r="T105" s="184"/>
      <c r="U105" s="184"/>
      <c r="V105" s="184"/>
    </row>
    <row r="106" spans="1:22" ht="15.75" customHeight="1" x14ac:dyDescent="0.35">
      <c r="A106" s="184"/>
      <c r="B106" s="184"/>
      <c r="C106" s="184"/>
      <c r="D106" s="184"/>
      <c r="E106" s="184"/>
      <c r="F106" s="184"/>
      <c r="G106" s="184"/>
      <c r="H106" s="184"/>
      <c r="I106" s="184"/>
      <c r="J106" s="184"/>
      <c r="K106" s="184"/>
      <c r="L106" s="184"/>
      <c r="M106" s="184"/>
      <c r="N106" s="184"/>
      <c r="O106" s="184"/>
      <c r="P106" s="184"/>
      <c r="Q106" s="184"/>
      <c r="R106" s="184"/>
      <c r="S106" s="184"/>
      <c r="T106" s="184"/>
      <c r="U106" s="184"/>
      <c r="V106" s="184"/>
    </row>
    <row r="107" spans="1:22" ht="15.75" customHeight="1" x14ac:dyDescent="0.35">
      <c r="A107" s="184"/>
      <c r="B107" s="184"/>
      <c r="C107" s="184"/>
      <c r="D107" s="184"/>
      <c r="E107" s="184"/>
      <c r="F107" s="184"/>
      <c r="G107" s="184"/>
      <c r="H107" s="184"/>
      <c r="I107" s="184"/>
      <c r="J107" s="184"/>
      <c r="K107" s="184"/>
      <c r="L107" s="184"/>
      <c r="M107" s="184"/>
      <c r="N107" s="184"/>
      <c r="O107" s="184"/>
      <c r="P107" s="184"/>
      <c r="Q107" s="184"/>
      <c r="R107" s="184"/>
      <c r="S107" s="184"/>
      <c r="T107" s="184"/>
      <c r="U107" s="184"/>
      <c r="V107" s="184"/>
    </row>
    <row r="108" spans="1:22" ht="15.75" customHeight="1" x14ac:dyDescent="0.35">
      <c r="A108" s="184"/>
      <c r="B108" s="184"/>
      <c r="C108" s="184"/>
      <c r="D108" s="184"/>
      <c r="E108" s="184"/>
      <c r="F108" s="184"/>
      <c r="G108" s="184"/>
      <c r="H108" s="184"/>
      <c r="I108" s="184"/>
      <c r="J108" s="184"/>
      <c r="K108" s="184"/>
      <c r="L108" s="184"/>
      <c r="M108" s="184"/>
      <c r="N108" s="184"/>
      <c r="O108" s="184"/>
      <c r="P108" s="184"/>
      <c r="Q108" s="184"/>
      <c r="R108" s="184"/>
      <c r="S108" s="184"/>
      <c r="T108" s="184"/>
      <c r="U108" s="184"/>
      <c r="V108" s="184"/>
    </row>
    <row r="109" spans="1:22" ht="15.75" customHeight="1" x14ac:dyDescent="0.35">
      <c r="A109" s="184"/>
      <c r="B109" s="184"/>
      <c r="C109" s="184"/>
      <c r="D109" s="184"/>
      <c r="E109" s="184"/>
      <c r="F109" s="184"/>
      <c r="G109" s="184"/>
      <c r="H109" s="184"/>
      <c r="I109" s="184"/>
      <c r="J109" s="184"/>
      <c r="K109" s="184"/>
      <c r="L109" s="184"/>
      <c r="M109" s="184"/>
      <c r="N109" s="184"/>
      <c r="O109" s="184"/>
      <c r="P109" s="184"/>
      <c r="Q109" s="184"/>
      <c r="R109" s="184"/>
      <c r="S109" s="184"/>
      <c r="T109" s="184"/>
      <c r="U109" s="184"/>
      <c r="V109" s="184"/>
    </row>
    <row r="110" spans="1:22" ht="15.75" customHeight="1" x14ac:dyDescent="0.35">
      <c r="A110" s="184"/>
      <c r="B110" s="184"/>
      <c r="C110" s="184"/>
      <c r="D110" s="184"/>
      <c r="E110" s="184"/>
      <c r="F110" s="184"/>
      <c r="G110" s="184"/>
      <c r="H110" s="184"/>
      <c r="I110" s="184"/>
      <c r="J110" s="184"/>
      <c r="K110" s="184"/>
      <c r="L110" s="184"/>
      <c r="M110" s="184"/>
      <c r="N110" s="184"/>
      <c r="O110" s="184"/>
      <c r="P110" s="184"/>
      <c r="Q110" s="184"/>
      <c r="R110" s="184"/>
      <c r="S110" s="184"/>
      <c r="T110" s="184"/>
      <c r="U110" s="184"/>
      <c r="V110" s="184"/>
    </row>
    <row r="111" spans="1:22" ht="15.75" customHeight="1" x14ac:dyDescent="0.35">
      <c r="A111" s="184"/>
      <c r="B111" s="184"/>
      <c r="C111" s="184"/>
      <c r="D111" s="184"/>
      <c r="E111" s="184"/>
      <c r="F111" s="184"/>
      <c r="G111" s="184"/>
      <c r="H111" s="184"/>
      <c r="I111" s="184"/>
      <c r="J111" s="184"/>
      <c r="K111" s="184"/>
      <c r="L111" s="184"/>
      <c r="M111" s="184"/>
      <c r="N111" s="184"/>
      <c r="O111" s="184"/>
      <c r="P111" s="184"/>
      <c r="Q111" s="184"/>
      <c r="R111" s="184"/>
      <c r="S111" s="184"/>
      <c r="T111" s="184"/>
      <c r="U111" s="184"/>
      <c r="V111" s="184"/>
    </row>
    <row r="112" spans="1:22" ht="15.75" customHeight="1" x14ac:dyDescent="0.35">
      <c r="A112" s="184"/>
      <c r="B112" s="184"/>
      <c r="C112" s="184"/>
      <c r="D112" s="184"/>
      <c r="E112" s="184"/>
      <c r="F112" s="184"/>
      <c r="G112" s="184"/>
      <c r="H112" s="184"/>
      <c r="I112" s="184"/>
      <c r="J112" s="184"/>
      <c r="K112" s="184"/>
      <c r="L112" s="184"/>
      <c r="M112" s="184"/>
      <c r="N112" s="184"/>
      <c r="O112" s="184"/>
      <c r="P112" s="184"/>
      <c r="Q112" s="184"/>
      <c r="R112" s="184"/>
      <c r="S112" s="184"/>
      <c r="T112" s="184"/>
      <c r="U112" s="184"/>
      <c r="V112" s="184"/>
    </row>
    <row r="113" spans="1:22" ht="15.75" customHeight="1" x14ac:dyDescent="0.35">
      <c r="A113" s="184"/>
      <c r="B113" s="184"/>
      <c r="C113" s="184"/>
      <c r="D113" s="184"/>
      <c r="E113" s="184"/>
      <c r="F113" s="184"/>
      <c r="G113" s="184"/>
      <c r="H113" s="184"/>
      <c r="I113" s="184"/>
      <c r="J113" s="184"/>
      <c r="K113" s="184"/>
      <c r="L113" s="184"/>
      <c r="M113" s="184"/>
      <c r="N113" s="184"/>
      <c r="O113" s="184"/>
      <c r="P113" s="184"/>
      <c r="Q113" s="184"/>
      <c r="R113" s="184"/>
      <c r="S113" s="184"/>
      <c r="T113" s="184"/>
      <c r="U113" s="184"/>
      <c r="V113" s="184"/>
    </row>
    <row r="114" spans="1:22" ht="15.75" customHeight="1" x14ac:dyDescent="0.35">
      <c r="A114" s="184"/>
      <c r="B114" s="184"/>
      <c r="C114" s="184"/>
      <c r="D114" s="184"/>
      <c r="E114" s="184"/>
      <c r="F114" s="184"/>
      <c r="G114" s="184"/>
      <c r="H114" s="184"/>
      <c r="I114" s="184"/>
      <c r="J114" s="184"/>
      <c r="K114" s="184"/>
      <c r="L114" s="184"/>
      <c r="M114" s="184"/>
      <c r="N114" s="184"/>
      <c r="O114" s="184"/>
      <c r="P114" s="184"/>
      <c r="Q114" s="184"/>
      <c r="R114" s="184"/>
      <c r="S114" s="184"/>
      <c r="T114" s="184"/>
      <c r="U114" s="184"/>
      <c r="V114" s="184"/>
    </row>
    <row r="115" spans="1:22" ht="15.75" customHeight="1" x14ac:dyDescent="0.35">
      <c r="A115" s="184"/>
      <c r="B115" s="184"/>
      <c r="C115" s="184"/>
      <c r="D115" s="184"/>
      <c r="E115" s="184"/>
      <c r="F115" s="184"/>
      <c r="G115" s="184"/>
      <c r="H115" s="184"/>
      <c r="I115" s="184"/>
      <c r="J115" s="184"/>
      <c r="K115" s="184"/>
      <c r="L115" s="184"/>
      <c r="M115" s="184"/>
      <c r="N115" s="184"/>
      <c r="O115" s="184"/>
      <c r="P115" s="184"/>
      <c r="Q115" s="184"/>
      <c r="R115" s="184"/>
      <c r="S115" s="184"/>
      <c r="T115" s="184"/>
      <c r="U115" s="184"/>
      <c r="V115" s="184"/>
    </row>
    <row r="116" spans="1:22" ht="15.75" customHeight="1" x14ac:dyDescent="0.35">
      <c r="A116" s="184"/>
      <c r="B116" s="184"/>
      <c r="C116" s="184"/>
      <c r="D116" s="184"/>
      <c r="E116" s="184"/>
      <c r="F116" s="184"/>
      <c r="G116" s="184"/>
      <c r="H116" s="184"/>
      <c r="I116" s="184"/>
      <c r="J116" s="184"/>
      <c r="K116" s="184"/>
      <c r="L116" s="184"/>
      <c r="M116" s="184"/>
      <c r="N116" s="184"/>
      <c r="O116" s="184"/>
      <c r="P116" s="184"/>
      <c r="Q116" s="184"/>
      <c r="R116" s="184"/>
      <c r="S116" s="184"/>
      <c r="T116" s="184"/>
      <c r="U116" s="184"/>
      <c r="V116" s="184"/>
    </row>
    <row r="117" spans="1:22" ht="15.75" customHeight="1" x14ac:dyDescent="0.35">
      <c r="A117" s="184"/>
      <c r="B117" s="184"/>
      <c r="C117" s="184"/>
      <c r="D117" s="184"/>
      <c r="E117" s="184"/>
      <c r="F117" s="184"/>
      <c r="G117" s="184"/>
      <c r="H117" s="184"/>
      <c r="I117" s="184"/>
      <c r="J117" s="184"/>
      <c r="K117" s="184"/>
      <c r="L117" s="184"/>
      <c r="M117" s="184"/>
      <c r="N117" s="184"/>
      <c r="O117" s="184"/>
      <c r="P117" s="184"/>
      <c r="Q117" s="184"/>
      <c r="R117" s="184"/>
      <c r="S117" s="184"/>
      <c r="T117" s="184"/>
      <c r="U117" s="184"/>
      <c r="V117" s="184"/>
    </row>
    <row r="118" spans="1:22" ht="15.75" customHeight="1" x14ac:dyDescent="0.35">
      <c r="A118" s="184"/>
      <c r="B118" s="184"/>
      <c r="C118" s="184"/>
      <c r="D118" s="184"/>
      <c r="E118" s="184"/>
      <c r="F118" s="184"/>
      <c r="G118" s="184"/>
      <c r="H118" s="184"/>
      <c r="I118" s="184"/>
      <c r="J118" s="184"/>
      <c r="K118" s="184"/>
      <c r="L118" s="184"/>
      <c r="M118" s="184"/>
      <c r="N118" s="184"/>
      <c r="O118" s="184"/>
      <c r="P118" s="184"/>
      <c r="Q118" s="184"/>
      <c r="R118" s="184"/>
      <c r="S118" s="184"/>
      <c r="T118" s="184"/>
      <c r="U118" s="184"/>
      <c r="V118" s="184"/>
    </row>
    <row r="119" spans="1:22" ht="15.75" customHeight="1" x14ac:dyDescent="0.35">
      <c r="A119" s="184"/>
      <c r="B119" s="184"/>
      <c r="C119" s="184"/>
      <c r="D119" s="184"/>
      <c r="E119" s="184"/>
      <c r="F119" s="184"/>
      <c r="G119" s="184"/>
      <c r="H119" s="184"/>
      <c r="I119" s="184"/>
      <c r="J119" s="184"/>
      <c r="K119" s="184"/>
      <c r="L119" s="184"/>
      <c r="M119" s="184"/>
      <c r="N119" s="184"/>
      <c r="O119" s="184"/>
      <c r="P119" s="184"/>
      <c r="Q119" s="184"/>
      <c r="R119" s="184"/>
      <c r="S119" s="184"/>
      <c r="T119" s="184"/>
      <c r="U119" s="184"/>
      <c r="V119" s="184"/>
    </row>
    <row r="120" spans="1:22" ht="15.75" customHeight="1" x14ac:dyDescent="0.35">
      <c r="A120" s="184"/>
      <c r="B120" s="184"/>
      <c r="C120" s="184"/>
      <c r="D120" s="184"/>
      <c r="E120" s="184"/>
      <c r="F120" s="184"/>
      <c r="G120" s="184"/>
      <c r="H120" s="184"/>
      <c r="I120" s="184"/>
      <c r="J120" s="184"/>
      <c r="K120" s="184"/>
      <c r="L120" s="184"/>
      <c r="M120" s="184"/>
      <c r="N120" s="184"/>
      <c r="O120" s="184"/>
      <c r="P120" s="184"/>
      <c r="Q120" s="184"/>
      <c r="R120" s="184"/>
      <c r="S120" s="184"/>
      <c r="T120" s="184"/>
      <c r="U120" s="184"/>
      <c r="V120" s="184"/>
    </row>
    <row r="121" spans="1:22" ht="15.75" customHeight="1" x14ac:dyDescent="0.35">
      <c r="A121" s="184"/>
      <c r="B121" s="184"/>
      <c r="C121" s="184"/>
      <c r="D121" s="184"/>
      <c r="E121" s="184"/>
      <c r="F121" s="184"/>
      <c r="G121" s="184"/>
      <c r="H121" s="184"/>
      <c r="I121" s="184"/>
      <c r="J121" s="184"/>
      <c r="K121" s="184"/>
      <c r="L121" s="184"/>
      <c r="M121" s="184"/>
      <c r="N121" s="184"/>
      <c r="O121" s="184"/>
      <c r="P121" s="184"/>
      <c r="Q121" s="184"/>
      <c r="R121" s="184"/>
      <c r="S121" s="184"/>
      <c r="T121" s="184"/>
      <c r="U121" s="184"/>
      <c r="V121" s="184"/>
    </row>
    <row r="122" spans="1:22" ht="15.75" customHeight="1" x14ac:dyDescent="0.35">
      <c r="A122" s="184"/>
      <c r="B122" s="184"/>
      <c r="C122" s="184"/>
      <c r="D122" s="184"/>
      <c r="E122" s="184"/>
      <c r="F122" s="184"/>
      <c r="G122" s="184"/>
      <c r="H122" s="184"/>
      <c r="I122" s="184"/>
      <c r="J122" s="184"/>
      <c r="K122" s="184"/>
      <c r="L122" s="184"/>
      <c r="M122" s="184"/>
      <c r="N122" s="184"/>
      <c r="O122" s="184"/>
      <c r="P122" s="184"/>
      <c r="Q122" s="184"/>
      <c r="R122" s="184"/>
      <c r="S122" s="184"/>
      <c r="T122" s="184"/>
      <c r="U122" s="184"/>
      <c r="V122" s="184"/>
    </row>
    <row r="123" spans="1:22" ht="15.75" customHeight="1" x14ac:dyDescent="0.35">
      <c r="A123" s="184"/>
      <c r="B123" s="184"/>
      <c r="C123" s="184"/>
      <c r="D123" s="184"/>
      <c r="E123" s="184"/>
      <c r="F123" s="184"/>
      <c r="G123" s="184"/>
      <c r="H123" s="184"/>
      <c r="I123" s="184"/>
      <c r="J123" s="184"/>
      <c r="K123" s="184"/>
      <c r="L123" s="184"/>
      <c r="M123" s="184"/>
      <c r="N123" s="184"/>
      <c r="O123" s="184"/>
      <c r="P123" s="184"/>
      <c r="Q123" s="184"/>
      <c r="R123" s="184"/>
      <c r="S123" s="184"/>
      <c r="T123" s="184"/>
      <c r="U123" s="184"/>
      <c r="V123" s="184"/>
    </row>
    <row r="124" spans="1:22" ht="15.75" customHeight="1" x14ac:dyDescent="0.35">
      <c r="A124" s="184"/>
      <c r="B124" s="184"/>
      <c r="C124" s="184"/>
      <c r="D124" s="184"/>
      <c r="E124" s="184"/>
      <c r="F124" s="184"/>
      <c r="G124" s="184"/>
      <c r="H124" s="184"/>
      <c r="I124" s="184"/>
      <c r="J124" s="184"/>
      <c r="K124" s="184"/>
      <c r="L124" s="184"/>
      <c r="M124" s="184"/>
      <c r="N124" s="184"/>
      <c r="O124" s="184"/>
      <c r="P124" s="184"/>
      <c r="Q124" s="184"/>
      <c r="R124" s="184"/>
      <c r="S124" s="184"/>
      <c r="T124" s="184"/>
      <c r="U124" s="184"/>
      <c r="V124" s="184"/>
    </row>
    <row r="125" spans="1:22" ht="15.75" customHeight="1" x14ac:dyDescent="0.35">
      <c r="A125" s="184"/>
      <c r="B125" s="184"/>
      <c r="C125" s="184"/>
      <c r="D125" s="184"/>
      <c r="E125" s="184"/>
      <c r="F125" s="184"/>
      <c r="G125" s="184"/>
      <c r="H125" s="184"/>
      <c r="I125" s="184"/>
      <c r="J125" s="184"/>
      <c r="K125" s="184"/>
      <c r="L125" s="184"/>
      <c r="M125" s="184"/>
      <c r="N125" s="184"/>
      <c r="O125" s="184"/>
      <c r="P125" s="184"/>
      <c r="Q125" s="184"/>
      <c r="R125" s="184"/>
      <c r="S125" s="184"/>
      <c r="T125" s="184"/>
      <c r="U125" s="184"/>
      <c r="V125" s="184"/>
    </row>
    <row r="126" spans="1:22" ht="15.75" customHeight="1" x14ac:dyDescent="0.35">
      <c r="A126" s="184"/>
      <c r="B126" s="184"/>
      <c r="C126" s="184"/>
      <c r="D126" s="184"/>
      <c r="E126" s="184"/>
      <c r="F126" s="184"/>
      <c r="G126" s="184"/>
      <c r="H126" s="184"/>
      <c r="I126" s="184"/>
      <c r="J126" s="184"/>
      <c r="K126" s="184"/>
      <c r="L126" s="184"/>
      <c r="M126" s="184"/>
      <c r="N126" s="184"/>
      <c r="O126" s="184"/>
      <c r="P126" s="184"/>
      <c r="Q126" s="184"/>
      <c r="R126" s="184"/>
      <c r="S126" s="184"/>
      <c r="T126" s="184"/>
      <c r="U126" s="184"/>
      <c r="V126" s="184"/>
    </row>
    <row r="127" spans="1:22" ht="15.75" customHeight="1" x14ac:dyDescent="0.35">
      <c r="A127" s="184"/>
      <c r="B127" s="184"/>
      <c r="C127" s="184"/>
      <c r="D127" s="184"/>
      <c r="E127" s="184"/>
      <c r="F127" s="184"/>
      <c r="G127" s="184"/>
      <c r="H127" s="184"/>
      <c r="I127" s="184"/>
      <c r="J127" s="184"/>
      <c r="K127" s="184"/>
      <c r="L127" s="184"/>
      <c r="M127" s="184"/>
      <c r="N127" s="184"/>
      <c r="O127" s="184"/>
      <c r="P127" s="184"/>
      <c r="Q127" s="184"/>
      <c r="R127" s="184"/>
      <c r="S127" s="184"/>
      <c r="T127" s="184"/>
      <c r="U127" s="184"/>
      <c r="V127" s="184"/>
    </row>
    <row r="128" spans="1:22" ht="15.75" customHeight="1" x14ac:dyDescent="0.35">
      <c r="A128" s="184"/>
      <c r="B128" s="184"/>
      <c r="C128" s="184"/>
      <c r="D128" s="184"/>
      <c r="E128" s="184"/>
      <c r="F128" s="184"/>
      <c r="G128" s="184"/>
      <c r="H128" s="184"/>
      <c r="I128" s="184"/>
      <c r="J128" s="184"/>
      <c r="K128" s="184"/>
      <c r="L128" s="184"/>
      <c r="M128" s="184"/>
      <c r="N128" s="184"/>
      <c r="O128" s="184"/>
      <c r="P128" s="184"/>
      <c r="Q128" s="184"/>
      <c r="R128" s="184"/>
      <c r="S128" s="184"/>
      <c r="T128" s="184"/>
      <c r="U128" s="184"/>
      <c r="V128" s="184"/>
    </row>
    <row r="129" spans="1:22" ht="15.75" customHeight="1" x14ac:dyDescent="0.35">
      <c r="A129" s="184"/>
      <c r="B129" s="184"/>
      <c r="C129" s="184"/>
      <c r="D129" s="184"/>
      <c r="E129" s="184"/>
      <c r="F129" s="184"/>
      <c r="G129" s="184"/>
      <c r="H129" s="184"/>
      <c r="I129" s="184"/>
      <c r="J129" s="184"/>
      <c r="K129" s="184"/>
      <c r="L129" s="184"/>
      <c r="M129" s="184"/>
      <c r="N129" s="184"/>
      <c r="O129" s="184"/>
      <c r="P129" s="184"/>
      <c r="Q129" s="184"/>
      <c r="R129" s="184"/>
      <c r="S129" s="184"/>
      <c r="T129" s="184"/>
      <c r="U129" s="184"/>
      <c r="V129" s="184"/>
    </row>
    <row r="130" spans="1:22" ht="15.75" customHeight="1" x14ac:dyDescent="0.35">
      <c r="A130" s="184"/>
      <c r="B130" s="184"/>
      <c r="C130" s="184"/>
      <c r="D130" s="184"/>
      <c r="E130" s="184"/>
      <c r="F130" s="184"/>
      <c r="G130" s="184"/>
      <c r="H130" s="184"/>
      <c r="I130" s="184"/>
      <c r="J130" s="184"/>
      <c r="K130" s="184"/>
      <c r="L130" s="184"/>
      <c r="M130" s="184"/>
      <c r="N130" s="184"/>
      <c r="O130" s="184"/>
      <c r="P130" s="184"/>
      <c r="Q130" s="184"/>
      <c r="R130" s="184"/>
      <c r="S130" s="184"/>
      <c r="T130" s="184"/>
      <c r="U130" s="184"/>
      <c r="V130" s="184"/>
    </row>
    <row r="131" spans="1:22" ht="15.75" customHeight="1" x14ac:dyDescent="0.35">
      <c r="A131" s="184"/>
      <c r="B131" s="184"/>
      <c r="C131" s="184"/>
      <c r="D131" s="184"/>
      <c r="E131" s="184"/>
      <c r="F131" s="184"/>
      <c r="G131" s="184"/>
      <c r="H131" s="184"/>
      <c r="I131" s="184"/>
      <c r="J131" s="184"/>
      <c r="K131" s="184"/>
      <c r="L131" s="184"/>
      <c r="M131" s="184"/>
      <c r="N131" s="184"/>
      <c r="O131" s="184"/>
      <c r="P131" s="184"/>
      <c r="Q131" s="184"/>
      <c r="R131" s="184"/>
      <c r="S131" s="184"/>
      <c r="T131" s="184"/>
      <c r="U131" s="184"/>
      <c r="V131" s="184"/>
    </row>
    <row r="132" spans="1:22" ht="15.75" customHeight="1" x14ac:dyDescent="0.35">
      <c r="A132" s="184"/>
      <c r="B132" s="184"/>
      <c r="C132" s="184"/>
      <c r="D132" s="184"/>
      <c r="E132" s="184"/>
      <c r="F132" s="184"/>
      <c r="G132" s="184"/>
      <c r="H132" s="184"/>
      <c r="I132" s="184"/>
      <c r="J132" s="184"/>
      <c r="K132" s="184"/>
      <c r="L132" s="184"/>
      <c r="M132" s="184"/>
      <c r="N132" s="184"/>
      <c r="O132" s="184"/>
      <c r="P132" s="184"/>
      <c r="Q132" s="184"/>
      <c r="R132" s="184"/>
      <c r="S132" s="184"/>
      <c r="T132" s="184"/>
      <c r="U132" s="184"/>
      <c r="V132" s="184"/>
    </row>
    <row r="133" spans="1:22" ht="15.75" customHeight="1" x14ac:dyDescent="0.35">
      <c r="A133" s="184"/>
      <c r="B133" s="184"/>
      <c r="C133" s="184"/>
      <c r="D133" s="184"/>
      <c r="E133" s="184"/>
      <c r="F133" s="184"/>
      <c r="G133" s="184"/>
      <c r="H133" s="184"/>
      <c r="I133" s="184"/>
      <c r="J133" s="184"/>
      <c r="K133" s="184"/>
      <c r="L133" s="184"/>
      <c r="M133" s="184"/>
      <c r="N133" s="184"/>
      <c r="O133" s="184"/>
      <c r="P133" s="184"/>
      <c r="Q133" s="184"/>
      <c r="R133" s="184"/>
      <c r="S133" s="184"/>
      <c r="T133" s="184"/>
      <c r="U133" s="184"/>
      <c r="V133" s="184"/>
    </row>
    <row r="134" spans="1:22" ht="15.75" customHeight="1" x14ac:dyDescent="0.35">
      <c r="A134" s="184"/>
      <c r="B134" s="184"/>
      <c r="C134" s="184"/>
      <c r="D134" s="184"/>
      <c r="E134" s="184"/>
      <c r="F134" s="184"/>
      <c r="G134" s="184"/>
      <c r="H134" s="184"/>
      <c r="I134" s="184"/>
      <c r="J134" s="184"/>
      <c r="K134" s="184"/>
      <c r="L134" s="184"/>
      <c r="M134" s="184"/>
      <c r="N134" s="184"/>
      <c r="O134" s="184"/>
      <c r="P134" s="184"/>
      <c r="Q134" s="184"/>
      <c r="R134" s="184"/>
      <c r="S134" s="184"/>
      <c r="T134" s="184"/>
      <c r="U134" s="184"/>
      <c r="V134" s="184"/>
    </row>
    <row r="135" spans="1:22" ht="15.75" customHeight="1" x14ac:dyDescent="0.35">
      <c r="A135" s="184"/>
      <c r="B135" s="184"/>
      <c r="C135" s="184"/>
      <c r="D135" s="184"/>
      <c r="E135" s="184"/>
      <c r="F135" s="184"/>
      <c r="G135" s="184"/>
      <c r="H135" s="184"/>
      <c r="I135" s="184"/>
      <c r="J135" s="184"/>
      <c r="K135" s="184"/>
      <c r="L135" s="184"/>
      <c r="M135" s="184"/>
      <c r="N135" s="184"/>
      <c r="O135" s="184"/>
      <c r="P135" s="184"/>
      <c r="Q135" s="184"/>
      <c r="R135" s="184"/>
      <c r="S135" s="184"/>
      <c r="T135" s="184"/>
      <c r="U135" s="184"/>
      <c r="V135" s="184"/>
    </row>
    <row r="136" spans="1:22" ht="15.75" customHeight="1" x14ac:dyDescent="0.35">
      <c r="A136" s="184"/>
      <c r="B136" s="184"/>
      <c r="C136" s="184"/>
      <c r="D136" s="184"/>
      <c r="E136" s="184"/>
      <c r="F136" s="184"/>
      <c r="G136" s="184"/>
      <c r="H136" s="184"/>
      <c r="I136" s="184"/>
      <c r="J136" s="184"/>
      <c r="K136" s="184"/>
      <c r="L136" s="184"/>
      <c r="M136" s="184"/>
      <c r="N136" s="184"/>
      <c r="O136" s="184"/>
      <c r="P136" s="184"/>
      <c r="Q136" s="184"/>
      <c r="R136" s="184"/>
      <c r="S136" s="184"/>
      <c r="T136" s="184"/>
      <c r="U136" s="184"/>
      <c r="V136" s="184"/>
    </row>
    <row r="137" spans="1:22" ht="15.75" customHeight="1" x14ac:dyDescent="0.35">
      <c r="A137" s="184"/>
      <c r="B137" s="184"/>
      <c r="C137" s="184"/>
      <c r="D137" s="184"/>
      <c r="E137" s="184"/>
      <c r="F137" s="184"/>
      <c r="G137" s="184"/>
      <c r="H137" s="184"/>
      <c r="I137" s="184"/>
      <c r="J137" s="184"/>
      <c r="K137" s="184"/>
      <c r="L137" s="184"/>
      <c r="M137" s="184"/>
      <c r="N137" s="184"/>
      <c r="O137" s="184"/>
      <c r="P137" s="184"/>
      <c r="Q137" s="184"/>
      <c r="R137" s="184"/>
      <c r="S137" s="184"/>
      <c r="T137" s="184"/>
      <c r="U137" s="184"/>
      <c r="V137" s="184"/>
    </row>
    <row r="138" spans="1:22" ht="15.75" customHeight="1" x14ac:dyDescent="0.35"/>
    <row r="139" spans="1:22" ht="15.75" customHeight="1" x14ac:dyDescent="0.35"/>
    <row r="140" spans="1:22" ht="15.75" customHeight="1" x14ac:dyDescent="0.35"/>
    <row r="141" spans="1:22" ht="15.75" customHeight="1" x14ac:dyDescent="0.35"/>
    <row r="142" spans="1:22" ht="15.75" customHeight="1" x14ac:dyDescent="0.35"/>
    <row r="143" spans="1:22" ht="15.75" customHeight="1" x14ac:dyDescent="0.35"/>
    <row r="144" spans="1:22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mergeCells count="21">
    <mergeCell ref="N1:Q1"/>
    <mergeCell ref="R1:S1"/>
    <mergeCell ref="P3:Q3"/>
    <mergeCell ref="N3:O3"/>
    <mergeCell ref="P4:Q4"/>
    <mergeCell ref="N4:O4"/>
    <mergeCell ref="N2:Q2"/>
    <mergeCell ref="C1:F1"/>
    <mergeCell ref="A1:B1"/>
    <mergeCell ref="E4:F4"/>
    <mergeCell ref="E3:F3"/>
    <mergeCell ref="C2:F2"/>
    <mergeCell ref="C4:D4"/>
    <mergeCell ref="C3:D3"/>
    <mergeCell ref="P5:Q5"/>
    <mergeCell ref="N5:O5"/>
    <mergeCell ref="A59:U60"/>
    <mergeCell ref="A54:B54"/>
    <mergeCell ref="E5:F5"/>
    <mergeCell ref="C5:D5"/>
    <mergeCell ref="A6:U7"/>
  </mergeCells>
  <conditionalFormatting sqref="B10:S15 B19:S24 B28:S33 B37:S42 B46:S51 B63:S66 B70:S73 B77:S80 B84:S87 B91:S94">
    <cfRule type="cellIs" dxfId="45" priority="1" operator="lessThan">
      <formula>1</formula>
    </cfRule>
  </conditionalFormatting>
  <conditionalFormatting sqref="B16:U16 B25:U25 B34:U34 B43:U43 B52:U52 B67:U67 B74:U74 B81:U81 B88:U88 B95:U95">
    <cfRule type="containsText" dxfId="44" priority="2" operator="containsText" text="USA">
      <formula>NOT(ISERROR(SEARCH(("USA"),(B16))))</formula>
    </cfRule>
    <cfRule type="containsText" dxfId="43" priority="3" operator="containsText" text="Europe">
      <formula>NOT(ISERROR(SEARCH(("Europe"),(B16))))</formula>
    </cfRule>
  </conditionalFormatting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xr:uid="{00000000-0002-0000-0500-000000000000}">
          <x14:formula1>
            <xm:f>'scramble Set up'!$A$18:$A$22</xm:f>
          </x14:formula1>
          <xm:sqref>A64 A71 A78 A85 A92</xm:sqref>
        </x14:dataValidation>
        <x14:dataValidation type="list" allowBlank="1" xr:uid="{00000000-0002-0000-0500-000001000000}">
          <x14:formula1>
            <xm:f>'Team Charts and Handicaps'!$B$12:$B$21</xm:f>
          </x14:formula1>
          <xm:sqref>A14:A15 A23:A24 A32:A33 A41:A42 A50:A51</xm:sqref>
        </x14:dataValidation>
        <x14:dataValidation type="list" allowBlank="1" xr:uid="{00000000-0002-0000-0500-000002000000}">
          <x14:formula1>
            <xm:f>'Team Charts and Handicaps'!$B$2:$B$11</xm:f>
          </x14:formula1>
          <xm:sqref>A11:A12 A20:A21 A29:A30 A38:A39 A47:A48</xm:sqref>
        </x14:dataValidation>
        <x14:dataValidation type="list" allowBlank="1" xr:uid="{00000000-0002-0000-0500-000003000000}">
          <x14:formula1>
            <xm:f>'scramble Set up'!$D$18:$D$22</xm:f>
          </x14:formula1>
          <xm:sqref>A66 A73 A80 A87 A94</xm:sqref>
        </x14:dataValidation>
        <x14:dataValidation type="list" allowBlank="1" xr:uid="{00000000-0002-0000-0500-000004000000}">
          <x14:formula1>
            <xm:f>'Team Charts and Handicaps'!$B$2:$B$21</xm:f>
          </x14:formula1>
          <xm:sqref>A3:A4 R3:R4 A56:A57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List8">
    <tabColor rgb="FFFFFF00"/>
    <outlinePr summaryBelow="0" summaryRight="0"/>
  </sheetPr>
  <dimension ref="A1:Z1000"/>
  <sheetViews>
    <sheetView workbookViewId="0"/>
  </sheetViews>
  <sheetFormatPr defaultColWidth="14.453125" defaultRowHeight="15" customHeight="1" x14ac:dyDescent="0.35"/>
  <cols>
    <col min="1" max="1" width="18.453125" customWidth="1"/>
    <col min="2" max="2" width="6.1796875" customWidth="1"/>
    <col min="3" max="3" width="5.453125" customWidth="1"/>
    <col min="4" max="7" width="7" customWidth="1"/>
    <col min="8" max="8" width="5.453125" customWidth="1"/>
    <col min="9" max="9" width="8.7265625" customWidth="1"/>
    <col min="10" max="10" width="7" customWidth="1"/>
    <col min="11" max="11" width="7.26953125" customWidth="1"/>
    <col min="12" max="15" width="7" customWidth="1"/>
    <col min="16" max="16" width="5.453125" customWidth="1"/>
    <col min="17" max="18" width="7" customWidth="1"/>
    <col min="19" max="19" width="5.453125" customWidth="1"/>
    <col min="20" max="20" width="7" customWidth="1"/>
    <col min="21" max="21" width="7.453125" customWidth="1"/>
    <col min="22" max="22" width="8.453125" customWidth="1"/>
    <col min="23" max="23" width="9.7265625" customWidth="1"/>
  </cols>
  <sheetData>
    <row r="1" spans="1:26" ht="46" x14ac:dyDescent="1">
      <c r="A1" s="490" t="s">
        <v>76</v>
      </c>
      <c r="B1" s="491"/>
      <c r="C1" s="168"/>
      <c r="D1" s="168"/>
      <c r="E1" s="168"/>
      <c r="F1" s="168"/>
      <c r="G1" s="168"/>
      <c r="H1" s="496" t="s">
        <v>84</v>
      </c>
      <c r="I1" s="497"/>
      <c r="J1" s="497"/>
      <c r="K1" s="498"/>
      <c r="L1" s="168"/>
      <c r="M1" s="168"/>
      <c r="N1" s="168"/>
      <c r="O1" s="168"/>
      <c r="P1" s="168"/>
      <c r="Q1" s="168"/>
      <c r="R1" s="168"/>
      <c r="S1" s="168"/>
      <c r="T1" s="168"/>
      <c r="U1" s="169"/>
      <c r="V1" s="169"/>
      <c r="W1" s="169"/>
      <c r="X1" s="169"/>
      <c r="Y1" s="169"/>
      <c r="Z1" s="169"/>
    </row>
    <row r="2" spans="1:26" ht="46" x14ac:dyDescent="1">
      <c r="A2" s="170" t="s">
        <v>15</v>
      </c>
      <c r="B2" s="170" t="s">
        <v>79</v>
      </c>
      <c r="C2" s="169"/>
      <c r="D2" s="169"/>
      <c r="E2" s="169"/>
      <c r="F2" s="169"/>
      <c r="G2" s="171"/>
      <c r="H2" s="499" t="s">
        <v>6</v>
      </c>
      <c r="I2" s="464"/>
      <c r="J2" s="464"/>
      <c r="K2" s="473"/>
      <c r="L2" s="172"/>
      <c r="M2" s="169"/>
      <c r="N2" s="169"/>
      <c r="O2" s="169"/>
      <c r="P2" s="168"/>
      <c r="Q2" s="168"/>
      <c r="R2" s="168"/>
      <c r="S2" s="169"/>
      <c r="T2" s="169"/>
      <c r="U2" s="169"/>
      <c r="V2" s="169"/>
      <c r="W2" s="169"/>
      <c r="X2" s="169"/>
      <c r="Y2" s="169"/>
      <c r="Z2" s="169"/>
    </row>
    <row r="3" spans="1:26" ht="26.25" customHeight="1" x14ac:dyDescent="1">
      <c r="A3" s="170"/>
      <c r="B3" s="173">
        <v>7</v>
      </c>
      <c r="C3" s="169"/>
      <c r="D3" s="169"/>
      <c r="E3" s="169"/>
      <c r="F3" s="169"/>
      <c r="G3" s="171"/>
      <c r="H3" s="500" t="s">
        <v>40</v>
      </c>
      <c r="I3" s="501"/>
      <c r="J3" s="502" t="s">
        <v>41</v>
      </c>
      <c r="K3" s="503"/>
      <c r="L3" s="172"/>
      <c r="M3" s="169"/>
      <c r="N3" s="169"/>
      <c r="O3" s="169"/>
      <c r="P3" s="168"/>
      <c r="Q3" s="168"/>
      <c r="R3" s="168"/>
      <c r="S3" s="169"/>
      <c r="T3" s="169"/>
      <c r="U3" s="169"/>
      <c r="V3" s="169"/>
      <c r="W3" s="169"/>
      <c r="X3" s="169"/>
      <c r="Y3" s="169"/>
      <c r="Z3" s="169"/>
    </row>
    <row r="4" spans="1:26" ht="21" customHeight="1" x14ac:dyDescent="1">
      <c r="A4" s="170"/>
      <c r="B4" s="173">
        <v>13</v>
      </c>
      <c r="C4" s="169"/>
      <c r="D4" s="169"/>
      <c r="E4" s="169"/>
      <c r="F4" s="169"/>
      <c r="G4" s="171"/>
      <c r="H4" s="492">
        <v>0</v>
      </c>
      <c r="I4" s="493"/>
      <c r="J4" s="494">
        <v>0</v>
      </c>
      <c r="K4" s="495"/>
      <c r="L4" s="172"/>
      <c r="M4" s="169"/>
      <c r="N4" s="169"/>
      <c r="O4" s="169"/>
      <c r="P4" s="168"/>
      <c r="Q4" s="168"/>
      <c r="R4" s="168"/>
      <c r="S4" s="169"/>
      <c r="T4" s="169"/>
      <c r="U4" s="169"/>
      <c r="V4" s="169"/>
      <c r="W4" s="169"/>
      <c r="X4" s="169"/>
      <c r="Y4" s="169"/>
      <c r="Z4" s="169"/>
    </row>
    <row r="5" spans="1:26" ht="14.5" x14ac:dyDescent="0.35">
      <c r="A5" s="169"/>
      <c r="B5" s="169"/>
      <c r="C5" s="169"/>
      <c r="D5" s="169"/>
      <c r="E5" s="169"/>
      <c r="F5" s="169"/>
      <c r="G5" s="169"/>
      <c r="H5" s="224"/>
      <c r="I5" s="224"/>
      <c r="J5" s="224"/>
      <c r="K5" s="224"/>
      <c r="L5" s="169"/>
      <c r="M5" s="169"/>
      <c r="N5" s="169"/>
      <c r="O5" s="169"/>
      <c r="P5" s="169"/>
      <c r="Q5" s="169"/>
      <c r="R5" s="169"/>
      <c r="S5" s="169"/>
      <c r="T5" s="169"/>
      <c r="U5" s="169"/>
      <c r="V5" s="169"/>
      <c r="W5" s="169"/>
      <c r="X5" s="169"/>
      <c r="Y5" s="169"/>
      <c r="Z5" s="169"/>
    </row>
    <row r="6" spans="1:26" ht="22.5" x14ac:dyDescent="0.45">
      <c r="A6" s="183"/>
      <c r="B6" s="183"/>
      <c r="C6" s="183"/>
      <c r="D6" s="183"/>
      <c r="E6" s="183"/>
      <c r="F6" s="183"/>
      <c r="G6" s="183"/>
      <c r="H6" s="492">
        <f ca="1">(COUNTIF(T14:T77,"USA")*1)+(COUNTIF(T14:T77,"AS")*0.5)</f>
        <v>0</v>
      </c>
      <c r="I6" s="493"/>
      <c r="J6" s="494">
        <f ca="1">COUNTIF(T14:T77,"Europe")+(COUNTIF(T14:T77,"AS")*0.5)</f>
        <v>0</v>
      </c>
      <c r="K6" s="495"/>
      <c r="L6" s="183"/>
      <c r="M6" s="183"/>
      <c r="N6" s="183"/>
      <c r="O6" s="183"/>
      <c r="P6" s="183"/>
      <c r="Q6" s="183"/>
      <c r="R6" s="183"/>
      <c r="S6" s="183"/>
      <c r="T6" s="183"/>
      <c r="U6" s="183"/>
      <c r="V6" s="183"/>
      <c r="W6" s="169"/>
      <c r="X6" s="169"/>
      <c r="Y6" s="169"/>
      <c r="Z6" s="169"/>
    </row>
    <row r="7" spans="1:26" ht="14.5" x14ac:dyDescent="0.35">
      <c r="A7" s="180"/>
      <c r="B7" s="180"/>
      <c r="C7" s="184"/>
      <c r="D7" s="184"/>
      <c r="E7" s="184"/>
      <c r="F7" s="184"/>
      <c r="G7" s="184"/>
      <c r="H7" s="184"/>
      <c r="I7" s="184"/>
      <c r="J7" s="184"/>
      <c r="K7" s="184"/>
      <c r="L7" s="184"/>
      <c r="M7" s="184"/>
      <c r="N7" s="184"/>
      <c r="O7" s="184"/>
      <c r="P7" s="184"/>
      <c r="Q7" s="184"/>
      <c r="R7" s="184"/>
      <c r="S7" s="184"/>
      <c r="T7" s="184"/>
      <c r="U7" s="184"/>
      <c r="V7" s="169"/>
      <c r="W7" s="169"/>
      <c r="X7" s="169"/>
      <c r="Y7" s="169"/>
      <c r="Z7" s="169"/>
    </row>
    <row r="8" spans="1:26" ht="14.5" x14ac:dyDescent="0.35">
      <c r="A8" s="180"/>
      <c r="B8" s="180"/>
      <c r="C8" s="184"/>
      <c r="D8" s="184"/>
      <c r="E8" s="184"/>
      <c r="F8" s="184"/>
      <c r="G8" s="184"/>
      <c r="H8" s="184"/>
      <c r="I8" s="184"/>
      <c r="J8" s="184"/>
      <c r="K8" s="184"/>
      <c r="L8" s="184"/>
      <c r="M8" s="184"/>
      <c r="N8" s="184"/>
      <c r="O8" s="184"/>
      <c r="P8" s="184"/>
      <c r="Q8" s="184"/>
      <c r="R8" s="184"/>
      <c r="S8" s="184"/>
      <c r="T8" s="184"/>
      <c r="U8" s="184"/>
      <c r="V8" s="169"/>
      <c r="W8" s="169"/>
      <c r="X8" s="169"/>
      <c r="Y8" s="169"/>
      <c r="Z8" s="169"/>
    </row>
    <row r="9" spans="1:26" ht="14.5" x14ac:dyDescent="0.35">
      <c r="A9" s="186" t="s">
        <v>79</v>
      </c>
      <c r="B9" s="187">
        <v>1</v>
      </c>
      <c r="C9" s="187">
        <f t="shared" ref="C9:S9" si="0">B9+1</f>
        <v>2</v>
      </c>
      <c r="D9" s="187">
        <f t="shared" si="0"/>
        <v>3</v>
      </c>
      <c r="E9" s="187">
        <f t="shared" si="0"/>
        <v>4</v>
      </c>
      <c r="F9" s="187">
        <f t="shared" si="0"/>
        <v>5</v>
      </c>
      <c r="G9" s="187">
        <f t="shared" si="0"/>
        <v>6</v>
      </c>
      <c r="H9" s="187">
        <f t="shared" si="0"/>
        <v>7</v>
      </c>
      <c r="I9" s="187">
        <f t="shared" si="0"/>
        <v>8</v>
      </c>
      <c r="J9" s="187">
        <f t="shared" si="0"/>
        <v>9</v>
      </c>
      <c r="K9" s="187">
        <f t="shared" si="0"/>
        <v>10</v>
      </c>
      <c r="L9" s="187">
        <f t="shared" si="0"/>
        <v>11</v>
      </c>
      <c r="M9" s="187">
        <f t="shared" si="0"/>
        <v>12</v>
      </c>
      <c r="N9" s="187">
        <f t="shared" si="0"/>
        <v>13</v>
      </c>
      <c r="O9" s="187">
        <f t="shared" si="0"/>
        <v>14</v>
      </c>
      <c r="P9" s="187">
        <f t="shared" si="0"/>
        <v>15</v>
      </c>
      <c r="Q9" s="187">
        <f t="shared" si="0"/>
        <v>16</v>
      </c>
      <c r="R9" s="187">
        <f t="shared" si="0"/>
        <v>17</v>
      </c>
      <c r="S9" s="187">
        <f t="shared" si="0"/>
        <v>18</v>
      </c>
      <c r="T9" s="187" t="s">
        <v>6</v>
      </c>
      <c r="U9" s="192" t="s">
        <v>87</v>
      </c>
      <c r="V9" s="169"/>
      <c r="W9" s="169"/>
      <c r="X9" s="169"/>
      <c r="Y9" s="169"/>
      <c r="Z9" s="169"/>
    </row>
    <row r="10" spans="1:26" ht="14.5" x14ac:dyDescent="0.35">
      <c r="A10" s="203" t="s">
        <v>40</v>
      </c>
      <c r="B10" s="204" t="e">
        <f t="shared" ref="B10:S10" si="1">SMALL(B11,1)</f>
        <v>#REF!</v>
      </c>
      <c r="C10" s="204" t="e">
        <f t="shared" si="1"/>
        <v>#REF!</v>
      </c>
      <c r="D10" s="204" t="e">
        <f t="shared" si="1"/>
        <v>#REF!</v>
      </c>
      <c r="E10" s="204" t="e">
        <f t="shared" si="1"/>
        <v>#REF!</v>
      </c>
      <c r="F10" s="204" t="e">
        <f t="shared" si="1"/>
        <v>#REF!</v>
      </c>
      <c r="G10" s="204" t="e">
        <f t="shared" si="1"/>
        <v>#REF!</v>
      </c>
      <c r="H10" s="204" t="e">
        <f t="shared" si="1"/>
        <v>#REF!</v>
      </c>
      <c r="I10" s="204" t="e">
        <f t="shared" si="1"/>
        <v>#REF!</v>
      </c>
      <c r="J10" s="204" t="e">
        <f t="shared" si="1"/>
        <v>#REF!</v>
      </c>
      <c r="K10" s="204" t="e">
        <f t="shared" si="1"/>
        <v>#REF!</v>
      </c>
      <c r="L10" s="204" t="e">
        <f t="shared" si="1"/>
        <v>#REF!</v>
      </c>
      <c r="M10" s="204" t="e">
        <f t="shared" si="1"/>
        <v>#REF!</v>
      </c>
      <c r="N10" s="204" t="e">
        <f t="shared" si="1"/>
        <v>#REF!</v>
      </c>
      <c r="O10" s="204" t="e">
        <f t="shared" si="1"/>
        <v>#REF!</v>
      </c>
      <c r="P10" s="204" t="e">
        <f t="shared" si="1"/>
        <v>#REF!</v>
      </c>
      <c r="Q10" s="204" t="e">
        <f t="shared" si="1"/>
        <v>#REF!</v>
      </c>
      <c r="R10" s="204" t="e">
        <f t="shared" si="1"/>
        <v>#REF!</v>
      </c>
      <c r="S10" s="204" t="e">
        <f t="shared" si="1"/>
        <v>#REF!</v>
      </c>
      <c r="T10" s="198">
        <f ca="1">COUNTIF(B14:S14,"USA")</f>
        <v>0</v>
      </c>
      <c r="U10" s="209">
        <f ca="1">T10-T12</f>
        <v>0</v>
      </c>
      <c r="V10" s="169"/>
      <c r="W10" s="169"/>
      <c r="X10" s="169"/>
      <c r="Y10" s="169"/>
      <c r="Z10" s="169"/>
    </row>
    <row r="11" spans="1:26" ht="14.5" x14ac:dyDescent="0.35">
      <c r="A11" s="210" t="s">
        <v>63</v>
      </c>
      <c r="B11" s="226" t="e">
        <f>VLOOKUP(A11,#REF!,5,FALSE)</f>
        <v>#REF!</v>
      </c>
      <c r="C11" s="234" t="e">
        <f>VLOOKUP(A11,#REF!,6,FALSE)</f>
        <v>#REF!</v>
      </c>
      <c r="D11" s="235" t="e">
        <f>VLOOKUP(A11,#REF!,7,FALSE)</f>
        <v>#REF!</v>
      </c>
      <c r="E11" s="234" t="e">
        <f>VLOOKUP(A11,#REF!,8,FALSE)</f>
        <v>#REF!</v>
      </c>
      <c r="F11" s="235" t="e">
        <f>VLOOKUP(A11,#REF!,9,FALSE)</f>
        <v>#REF!</v>
      </c>
      <c r="G11" s="235" t="e">
        <f>VLOOKUP(A11,#REF!,10,FALSE)</f>
        <v>#REF!</v>
      </c>
      <c r="H11" s="234" t="e">
        <f>VLOOKUP(A11,#REF!,11,FALSE)</f>
        <v>#REF!</v>
      </c>
      <c r="I11" s="235" t="e">
        <f>VLOOKUP(A11,#REF!,12,FALSE)</f>
        <v>#REF!</v>
      </c>
      <c r="J11" s="235" t="e">
        <f>VLOOKUP(A11,#REF!,13,FALSE)</f>
        <v>#REF!</v>
      </c>
      <c r="K11" s="235" t="e">
        <f>VLOOKUP(A11,#REF!,14,FALSE)</f>
        <v>#REF!</v>
      </c>
      <c r="L11" s="234" t="e">
        <f>VLOOKUP(A11,#REF!,15,FALSE)</f>
        <v>#REF!</v>
      </c>
      <c r="M11" s="234" t="e">
        <f>VLOOKUP(A11,#REF!,16,FALSE)</f>
        <v>#REF!</v>
      </c>
      <c r="N11" s="235" t="e">
        <f>VLOOKUP(A11,#REF!,17,FALSE)</f>
        <v>#REF!</v>
      </c>
      <c r="O11" s="234" t="e">
        <f>VLOOKUP(A11,#REF!,18,FALSE)</f>
        <v>#REF!</v>
      </c>
      <c r="P11" s="235" t="e">
        <f>VLOOKUP(A11,#REF!,19,FALSE)</f>
        <v>#REF!</v>
      </c>
      <c r="Q11" s="235" t="e">
        <f>VLOOKUP(A11,#REF!,20,FALSE)</f>
        <v>#REF!</v>
      </c>
      <c r="R11" s="234" t="e">
        <f>VLOOKUP(A11,#REF!,21,FALSE)</f>
        <v>#REF!</v>
      </c>
      <c r="S11" s="235" t="e">
        <f>VLOOKUP(A11,#REF!,22,FALSE)</f>
        <v>#REF!</v>
      </c>
      <c r="T11" s="234"/>
      <c r="U11" s="238"/>
      <c r="V11" s="193" t="e">
        <f ca="1">IF(U14="USA",20,0)</f>
        <v>#NAME?</v>
      </c>
      <c r="W11" s="169"/>
      <c r="X11" s="169"/>
      <c r="Y11" s="169"/>
      <c r="Z11" s="169"/>
    </row>
    <row r="12" spans="1:26" ht="14.5" x14ac:dyDescent="0.35">
      <c r="A12" s="219" t="s">
        <v>41</v>
      </c>
      <c r="B12" s="221" t="e">
        <f t="shared" ref="B12:S12" si="2">SMALL(B13,1)</f>
        <v>#REF!</v>
      </c>
      <c r="C12" s="221" t="e">
        <f t="shared" si="2"/>
        <v>#REF!</v>
      </c>
      <c r="D12" s="221" t="e">
        <f t="shared" si="2"/>
        <v>#REF!</v>
      </c>
      <c r="E12" s="221" t="e">
        <f t="shared" si="2"/>
        <v>#REF!</v>
      </c>
      <c r="F12" s="221" t="e">
        <f t="shared" si="2"/>
        <v>#REF!</v>
      </c>
      <c r="G12" s="221" t="e">
        <f t="shared" si="2"/>
        <v>#REF!</v>
      </c>
      <c r="H12" s="221" t="e">
        <f t="shared" si="2"/>
        <v>#REF!</v>
      </c>
      <c r="I12" s="221" t="e">
        <f t="shared" si="2"/>
        <v>#REF!</v>
      </c>
      <c r="J12" s="221" t="e">
        <f t="shared" si="2"/>
        <v>#REF!</v>
      </c>
      <c r="K12" s="221" t="e">
        <f t="shared" si="2"/>
        <v>#REF!</v>
      </c>
      <c r="L12" s="221" t="e">
        <f t="shared" si="2"/>
        <v>#REF!</v>
      </c>
      <c r="M12" s="221" t="e">
        <f t="shared" si="2"/>
        <v>#REF!</v>
      </c>
      <c r="N12" s="221" t="e">
        <f t="shared" si="2"/>
        <v>#REF!</v>
      </c>
      <c r="O12" s="221" t="e">
        <f t="shared" si="2"/>
        <v>#REF!</v>
      </c>
      <c r="P12" s="221" t="e">
        <f t="shared" si="2"/>
        <v>#REF!</v>
      </c>
      <c r="Q12" s="221" t="e">
        <f t="shared" si="2"/>
        <v>#REF!</v>
      </c>
      <c r="R12" s="221" t="e">
        <f t="shared" si="2"/>
        <v>#REF!</v>
      </c>
      <c r="S12" s="221" t="e">
        <f t="shared" si="2"/>
        <v>#REF!</v>
      </c>
      <c r="T12" s="216">
        <f ca="1">COUNTIF(B14:S14,"Europe")</f>
        <v>0</v>
      </c>
      <c r="U12" s="225">
        <f ca="1">T12-T10</f>
        <v>0</v>
      </c>
      <c r="V12" s="184"/>
      <c r="W12" s="169"/>
      <c r="X12" s="169"/>
      <c r="Y12" s="169"/>
      <c r="Z12" s="169"/>
    </row>
    <row r="13" spans="1:26" ht="14.5" x14ac:dyDescent="0.35">
      <c r="A13" s="218" t="s">
        <v>57</v>
      </c>
      <c r="B13" s="226" t="e">
        <f>VLOOKUP(A13,#REF!,5,FALSE)</f>
        <v>#REF!</v>
      </c>
      <c r="C13" s="234" t="e">
        <f>VLOOKUP(A13,#REF!,6,FALSE)</f>
        <v>#REF!</v>
      </c>
      <c r="D13" s="235" t="e">
        <f>VLOOKUP(A13,#REF!,7,FALSE)</f>
        <v>#REF!</v>
      </c>
      <c r="E13" s="234" t="e">
        <f>VLOOKUP(A13,#REF!,8,FALSE)</f>
        <v>#REF!</v>
      </c>
      <c r="F13" s="235" t="e">
        <f>VLOOKUP(A13,#REF!,9,FALSE)</f>
        <v>#REF!</v>
      </c>
      <c r="G13" s="235" t="e">
        <f>VLOOKUP(A13,#REF!,10,FALSE)</f>
        <v>#REF!</v>
      </c>
      <c r="H13" s="234" t="e">
        <f>VLOOKUP(A13,#REF!,11,FALSE)</f>
        <v>#REF!</v>
      </c>
      <c r="I13" s="235" t="e">
        <f>VLOOKUP(A13,#REF!,12,FALSE)</f>
        <v>#REF!</v>
      </c>
      <c r="J13" s="235" t="e">
        <f>VLOOKUP(A13,#REF!,13,FALSE)</f>
        <v>#REF!</v>
      </c>
      <c r="K13" s="235" t="e">
        <f>VLOOKUP(A13,#REF!,14,FALSE)</f>
        <v>#REF!</v>
      </c>
      <c r="L13" s="234" t="e">
        <f>VLOOKUP(A13,#REF!,15,FALSE)</f>
        <v>#REF!</v>
      </c>
      <c r="M13" s="234" t="e">
        <f>VLOOKUP(A13,#REF!,16,FALSE)</f>
        <v>#REF!</v>
      </c>
      <c r="N13" s="235" t="e">
        <f>VLOOKUP(A13,#REF!,17,FALSE)</f>
        <v>#REF!</v>
      </c>
      <c r="O13" s="234" t="e">
        <f>VLOOKUP(A13,#REF!,18,FALSE)</f>
        <v>#REF!</v>
      </c>
      <c r="P13" s="235" t="e">
        <f>VLOOKUP(A13,#REF!,19,FALSE)</f>
        <v>#REF!</v>
      </c>
      <c r="Q13" s="235" t="e">
        <f>VLOOKUP(A13,#REF!,20,FALSE)</f>
        <v>#REF!</v>
      </c>
      <c r="R13" s="234" t="e">
        <f>VLOOKUP(A13,#REF!,21,FALSE)</f>
        <v>#REF!</v>
      </c>
      <c r="S13" s="235" t="e">
        <f>VLOOKUP(A13,#REF!,22,FALSE)</f>
        <v>#REF!</v>
      </c>
      <c r="T13" s="234"/>
      <c r="U13" s="238"/>
      <c r="V13" s="193" t="e">
        <f ca="1">IF(U14="Europe",20,0)</f>
        <v>#NAME?</v>
      </c>
      <c r="W13" s="169"/>
      <c r="X13" s="169"/>
      <c r="Y13" s="169"/>
      <c r="Z13" s="169"/>
    </row>
    <row r="14" spans="1:26" ht="14.5" x14ac:dyDescent="0.35">
      <c r="A14" s="241"/>
      <c r="B14" s="243" t="e">
        <f t="shared" ref="B14:S14" ca="1" si="3">_xludf.IFS(B12&lt;1,"NP",B10&lt;1,"NP",B10&lt;B12,"USA",B12&lt;B10,"Europe",B12=B10,"Draw")</f>
        <v>#NAME?</v>
      </c>
      <c r="C14" s="237" t="e">
        <f t="shared" ca="1" si="3"/>
        <v>#NAME?</v>
      </c>
      <c r="D14" s="237" t="e">
        <f t="shared" ca="1" si="3"/>
        <v>#NAME?</v>
      </c>
      <c r="E14" s="237" t="e">
        <f t="shared" ca="1" si="3"/>
        <v>#NAME?</v>
      </c>
      <c r="F14" s="237" t="e">
        <f t="shared" ca="1" si="3"/>
        <v>#NAME?</v>
      </c>
      <c r="G14" s="237" t="e">
        <f t="shared" ca="1" si="3"/>
        <v>#NAME?</v>
      </c>
      <c r="H14" s="237" t="e">
        <f t="shared" ca="1" si="3"/>
        <v>#NAME?</v>
      </c>
      <c r="I14" s="237" t="e">
        <f t="shared" ca="1" si="3"/>
        <v>#NAME?</v>
      </c>
      <c r="J14" s="237" t="e">
        <f t="shared" ca="1" si="3"/>
        <v>#NAME?</v>
      </c>
      <c r="K14" s="237" t="e">
        <f t="shared" ca="1" si="3"/>
        <v>#NAME?</v>
      </c>
      <c r="L14" s="237" t="e">
        <f t="shared" ca="1" si="3"/>
        <v>#NAME?</v>
      </c>
      <c r="M14" s="237" t="e">
        <f t="shared" ca="1" si="3"/>
        <v>#NAME?</v>
      </c>
      <c r="N14" s="237" t="e">
        <f t="shared" ca="1" si="3"/>
        <v>#NAME?</v>
      </c>
      <c r="O14" s="237" t="e">
        <f t="shared" ca="1" si="3"/>
        <v>#NAME?</v>
      </c>
      <c r="P14" s="237" t="e">
        <f t="shared" ca="1" si="3"/>
        <v>#NAME?</v>
      </c>
      <c r="Q14" s="237" t="e">
        <f t="shared" ca="1" si="3"/>
        <v>#NAME?</v>
      </c>
      <c r="R14" s="237" t="e">
        <f t="shared" ca="1" si="3"/>
        <v>#NAME?</v>
      </c>
      <c r="S14" s="237" t="e">
        <f t="shared" ca="1" si="3"/>
        <v>#NAME?</v>
      </c>
      <c r="T14" s="237" t="e">
        <f ca="1">_xludf.IFS(T10&gt;T12,"USA",T12&gt;T10,"Europe",T12=T10,"AS")</f>
        <v>#NAME?</v>
      </c>
      <c r="U14" s="239" t="e">
        <f ca="1">T14</f>
        <v>#NAME?</v>
      </c>
      <c r="V14" s="169"/>
      <c r="W14" s="169"/>
      <c r="X14" s="169"/>
      <c r="Y14" s="169"/>
      <c r="Z14" s="169"/>
    </row>
    <row r="15" spans="1:26" ht="14.5" x14ac:dyDescent="0.35">
      <c r="A15" s="240"/>
      <c r="B15" s="224"/>
      <c r="C15" s="224"/>
      <c r="D15" s="224"/>
      <c r="E15" s="224"/>
      <c r="F15" s="224"/>
      <c r="G15" s="224"/>
      <c r="H15" s="224"/>
      <c r="I15" s="224"/>
      <c r="J15" s="224"/>
      <c r="K15" s="224"/>
      <c r="L15" s="224"/>
      <c r="M15" s="224"/>
      <c r="N15" s="224"/>
      <c r="O15" s="224"/>
      <c r="P15" s="224"/>
      <c r="Q15" s="224"/>
      <c r="R15" s="224"/>
      <c r="S15" s="224"/>
      <c r="T15" s="224"/>
      <c r="U15" s="224"/>
      <c r="V15" s="169"/>
      <c r="W15" s="169"/>
      <c r="X15" s="169"/>
      <c r="Y15" s="169"/>
      <c r="Z15" s="169"/>
    </row>
    <row r="16" spans="1:26" ht="14.5" x14ac:dyDescent="0.35">
      <c r="A16" s="186" t="s">
        <v>79</v>
      </c>
      <c r="B16" s="187">
        <v>1</v>
      </c>
      <c r="C16" s="187">
        <f t="shared" ref="C16:S16" si="4">B16+1</f>
        <v>2</v>
      </c>
      <c r="D16" s="187">
        <f t="shared" si="4"/>
        <v>3</v>
      </c>
      <c r="E16" s="187">
        <f t="shared" si="4"/>
        <v>4</v>
      </c>
      <c r="F16" s="187">
        <f t="shared" si="4"/>
        <v>5</v>
      </c>
      <c r="G16" s="187">
        <f t="shared" si="4"/>
        <v>6</v>
      </c>
      <c r="H16" s="187">
        <f t="shared" si="4"/>
        <v>7</v>
      </c>
      <c r="I16" s="187">
        <f t="shared" si="4"/>
        <v>8</v>
      </c>
      <c r="J16" s="187">
        <f t="shared" si="4"/>
        <v>9</v>
      </c>
      <c r="K16" s="187">
        <f t="shared" si="4"/>
        <v>10</v>
      </c>
      <c r="L16" s="187">
        <f t="shared" si="4"/>
        <v>11</v>
      </c>
      <c r="M16" s="187">
        <f t="shared" si="4"/>
        <v>12</v>
      </c>
      <c r="N16" s="187">
        <f t="shared" si="4"/>
        <v>13</v>
      </c>
      <c r="O16" s="187">
        <f t="shared" si="4"/>
        <v>14</v>
      </c>
      <c r="P16" s="187">
        <f t="shared" si="4"/>
        <v>15</v>
      </c>
      <c r="Q16" s="187">
        <f t="shared" si="4"/>
        <v>16</v>
      </c>
      <c r="R16" s="187">
        <f t="shared" si="4"/>
        <v>17</v>
      </c>
      <c r="S16" s="187">
        <f t="shared" si="4"/>
        <v>18</v>
      </c>
      <c r="T16" s="187" t="s">
        <v>6</v>
      </c>
      <c r="U16" s="192" t="s">
        <v>87</v>
      </c>
      <c r="V16" s="169"/>
      <c r="W16" s="169"/>
      <c r="X16" s="169"/>
      <c r="Y16" s="169"/>
      <c r="Z16" s="169"/>
    </row>
    <row r="17" spans="1:26" ht="14.5" x14ac:dyDescent="0.35">
      <c r="A17" s="242" t="s">
        <v>40</v>
      </c>
      <c r="B17" s="204" t="e">
        <f t="shared" ref="B17:S17" si="5">SMALL(B18,1)</f>
        <v>#REF!</v>
      </c>
      <c r="C17" s="204" t="e">
        <f t="shared" si="5"/>
        <v>#REF!</v>
      </c>
      <c r="D17" s="204" t="e">
        <f t="shared" si="5"/>
        <v>#REF!</v>
      </c>
      <c r="E17" s="204" t="e">
        <f t="shared" si="5"/>
        <v>#REF!</v>
      </c>
      <c r="F17" s="204" t="e">
        <f t="shared" si="5"/>
        <v>#REF!</v>
      </c>
      <c r="G17" s="204" t="e">
        <f t="shared" si="5"/>
        <v>#REF!</v>
      </c>
      <c r="H17" s="204" t="e">
        <f t="shared" si="5"/>
        <v>#REF!</v>
      </c>
      <c r="I17" s="204" t="e">
        <f t="shared" si="5"/>
        <v>#REF!</v>
      </c>
      <c r="J17" s="204" t="e">
        <f t="shared" si="5"/>
        <v>#REF!</v>
      </c>
      <c r="K17" s="204" t="e">
        <f t="shared" si="5"/>
        <v>#REF!</v>
      </c>
      <c r="L17" s="204" t="e">
        <f t="shared" si="5"/>
        <v>#REF!</v>
      </c>
      <c r="M17" s="204" t="e">
        <f t="shared" si="5"/>
        <v>#REF!</v>
      </c>
      <c r="N17" s="204" t="e">
        <f t="shared" si="5"/>
        <v>#REF!</v>
      </c>
      <c r="O17" s="204" t="e">
        <f t="shared" si="5"/>
        <v>#REF!</v>
      </c>
      <c r="P17" s="204" t="e">
        <f t="shared" si="5"/>
        <v>#REF!</v>
      </c>
      <c r="Q17" s="204" t="e">
        <f t="shared" si="5"/>
        <v>#REF!</v>
      </c>
      <c r="R17" s="204" t="e">
        <f t="shared" si="5"/>
        <v>#REF!</v>
      </c>
      <c r="S17" s="204" t="e">
        <f t="shared" si="5"/>
        <v>#REF!</v>
      </c>
      <c r="T17" s="198">
        <f ca="1">COUNTIF(B21:S21,"USA")</f>
        <v>0</v>
      </c>
      <c r="U17" s="209">
        <f ca="1">T17-T19</f>
        <v>0</v>
      </c>
      <c r="V17" s="169"/>
      <c r="W17" s="169"/>
      <c r="X17" s="169"/>
      <c r="Y17" s="169"/>
      <c r="Z17" s="169"/>
    </row>
    <row r="18" spans="1:26" ht="14.5" x14ac:dyDescent="0.35">
      <c r="A18" s="210" t="s">
        <v>75</v>
      </c>
      <c r="B18" s="226" t="e">
        <f>VLOOKUP(A18,#REF!,5,FALSE)</f>
        <v>#REF!</v>
      </c>
      <c r="C18" s="234" t="e">
        <f>VLOOKUP(A18,#REF!,6,FALSE)</f>
        <v>#REF!</v>
      </c>
      <c r="D18" s="235" t="e">
        <f>VLOOKUP(A18,#REF!,7,FALSE)</f>
        <v>#REF!</v>
      </c>
      <c r="E18" s="234" t="e">
        <f>VLOOKUP(A18,#REF!,8,FALSE)</f>
        <v>#REF!</v>
      </c>
      <c r="F18" s="235" t="e">
        <f>VLOOKUP(A18,#REF!,9,FALSE)</f>
        <v>#REF!</v>
      </c>
      <c r="G18" s="235" t="e">
        <f>VLOOKUP(A18,#REF!,10,FALSE)</f>
        <v>#REF!</v>
      </c>
      <c r="H18" s="234" t="e">
        <f>VLOOKUP(A18,#REF!,11,FALSE)</f>
        <v>#REF!</v>
      </c>
      <c r="I18" s="235" t="e">
        <f>VLOOKUP(A18,#REF!,12,FALSE)</f>
        <v>#REF!</v>
      </c>
      <c r="J18" s="235" t="e">
        <f>VLOOKUP(A18,#REF!,13,FALSE)</f>
        <v>#REF!</v>
      </c>
      <c r="K18" s="235" t="e">
        <f>VLOOKUP(A18,#REF!,14,FALSE)</f>
        <v>#REF!</v>
      </c>
      <c r="L18" s="234" t="e">
        <f>VLOOKUP(A18,#REF!,15,FALSE)</f>
        <v>#REF!</v>
      </c>
      <c r="M18" s="234" t="e">
        <f>VLOOKUP(A18,#REF!,16,FALSE)</f>
        <v>#REF!</v>
      </c>
      <c r="N18" s="235" t="e">
        <f>VLOOKUP(A18,#REF!,17,FALSE)</f>
        <v>#REF!</v>
      </c>
      <c r="O18" s="234" t="e">
        <f>VLOOKUP(A18,#REF!,18,FALSE)</f>
        <v>#REF!</v>
      </c>
      <c r="P18" s="235" t="e">
        <f>VLOOKUP(A18,#REF!,19,FALSE)</f>
        <v>#REF!</v>
      </c>
      <c r="Q18" s="235" t="e">
        <f>VLOOKUP(A18,#REF!,20,FALSE)</f>
        <v>#REF!</v>
      </c>
      <c r="R18" s="234" t="e">
        <f>VLOOKUP(A18,#REF!,21,FALSE)</f>
        <v>#REF!</v>
      </c>
      <c r="S18" s="235" t="e">
        <f>VLOOKUP(A18,#REF!,22,FALSE)</f>
        <v>#REF!</v>
      </c>
      <c r="T18" s="234"/>
      <c r="U18" s="238"/>
      <c r="V18" s="193" t="e">
        <f ca="1">IF(U21="USA",20,0)</f>
        <v>#NAME?</v>
      </c>
      <c r="W18" s="169"/>
      <c r="X18" s="169"/>
      <c r="Y18" s="169"/>
      <c r="Z18" s="169"/>
    </row>
    <row r="19" spans="1:26" ht="14.5" x14ac:dyDescent="0.35">
      <c r="A19" s="219" t="s">
        <v>41</v>
      </c>
      <c r="B19" s="221" t="e">
        <f t="shared" ref="B19:S19" si="6">SMALL(B20,1)</f>
        <v>#REF!</v>
      </c>
      <c r="C19" s="221" t="e">
        <f t="shared" si="6"/>
        <v>#REF!</v>
      </c>
      <c r="D19" s="221" t="e">
        <f t="shared" si="6"/>
        <v>#REF!</v>
      </c>
      <c r="E19" s="221" t="e">
        <f t="shared" si="6"/>
        <v>#REF!</v>
      </c>
      <c r="F19" s="221" t="e">
        <f t="shared" si="6"/>
        <v>#REF!</v>
      </c>
      <c r="G19" s="221" t="e">
        <f t="shared" si="6"/>
        <v>#REF!</v>
      </c>
      <c r="H19" s="221" t="e">
        <f t="shared" si="6"/>
        <v>#REF!</v>
      </c>
      <c r="I19" s="221" t="e">
        <f t="shared" si="6"/>
        <v>#REF!</v>
      </c>
      <c r="J19" s="221" t="e">
        <f t="shared" si="6"/>
        <v>#REF!</v>
      </c>
      <c r="K19" s="221" t="e">
        <f t="shared" si="6"/>
        <v>#REF!</v>
      </c>
      <c r="L19" s="221" t="e">
        <f t="shared" si="6"/>
        <v>#REF!</v>
      </c>
      <c r="M19" s="221" t="e">
        <f t="shared" si="6"/>
        <v>#REF!</v>
      </c>
      <c r="N19" s="221" t="e">
        <f t="shared" si="6"/>
        <v>#REF!</v>
      </c>
      <c r="O19" s="221" t="e">
        <f t="shared" si="6"/>
        <v>#REF!</v>
      </c>
      <c r="P19" s="221" t="e">
        <f t="shared" si="6"/>
        <v>#REF!</v>
      </c>
      <c r="Q19" s="221" t="e">
        <f t="shared" si="6"/>
        <v>#REF!</v>
      </c>
      <c r="R19" s="221" t="e">
        <f t="shared" si="6"/>
        <v>#REF!</v>
      </c>
      <c r="S19" s="221" t="e">
        <f t="shared" si="6"/>
        <v>#REF!</v>
      </c>
      <c r="T19" s="216">
        <f ca="1">COUNTIF(B21:S21,"Europe")</f>
        <v>0</v>
      </c>
      <c r="U19" s="225">
        <f ca="1">T19-T17</f>
        <v>0</v>
      </c>
      <c r="V19" s="184"/>
      <c r="W19" s="169"/>
      <c r="X19" s="169"/>
      <c r="Y19" s="169"/>
      <c r="Z19" s="169"/>
    </row>
    <row r="20" spans="1:26" ht="14.5" x14ac:dyDescent="0.35">
      <c r="A20" s="218" t="s">
        <v>71</v>
      </c>
      <c r="B20" s="226" t="e">
        <f>VLOOKUP(A20,#REF!,5,FALSE)</f>
        <v>#REF!</v>
      </c>
      <c r="C20" s="234" t="e">
        <f>VLOOKUP(A20,#REF!,6,FALSE)</f>
        <v>#REF!</v>
      </c>
      <c r="D20" s="235" t="e">
        <f>VLOOKUP(A20,#REF!,7,FALSE)</f>
        <v>#REF!</v>
      </c>
      <c r="E20" s="234" t="e">
        <f>VLOOKUP(A20,#REF!,8,FALSE)</f>
        <v>#REF!</v>
      </c>
      <c r="F20" s="235" t="e">
        <f>VLOOKUP(A20,#REF!,9,FALSE)</f>
        <v>#REF!</v>
      </c>
      <c r="G20" s="235" t="e">
        <f>VLOOKUP(A20,#REF!,10,FALSE)</f>
        <v>#REF!</v>
      </c>
      <c r="H20" s="234" t="e">
        <f>VLOOKUP(A20,#REF!,11,FALSE)</f>
        <v>#REF!</v>
      </c>
      <c r="I20" s="235" t="e">
        <f>VLOOKUP(A20,#REF!,12,FALSE)</f>
        <v>#REF!</v>
      </c>
      <c r="J20" s="235" t="e">
        <f>VLOOKUP(A20,#REF!,13,FALSE)</f>
        <v>#REF!</v>
      </c>
      <c r="K20" s="235" t="e">
        <f>VLOOKUP(A20,#REF!,14,FALSE)</f>
        <v>#REF!</v>
      </c>
      <c r="L20" s="234" t="e">
        <f>VLOOKUP(A20,#REF!,15,FALSE)</f>
        <v>#REF!</v>
      </c>
      <c r="M20" s="234" t="e">
        <f>VLOOKUP(A20,#REF!,16,FALSE)</f>
        <v>#REF!</v>
      </c>
      <c r="N20" s="235" t="e">
        <f>VLOOKUP(A20,#REF!,17,FALSE)</f>
        <v>#REF!</v>
      </c>
      <c r="O20" s="234" t="e">
        <f>VLOOKUP(A20,#REF!,18,FALSE)</f>
        <v>#REF!</v>
      </c>
      <c r="P20" s="235" t="e">
        <f>VLOOKUP(A20,#REF!,19,FALSE)</f>
        <v>#REF!</v>
      </c>
      <c r="Q20" s="235" t="e">
        <f>VLOOKUP(A20,#REF!,20,FALSE)</f>
        <v>#REF!</v>
      </c>
      <c r="R20" s="234" t="e">
        <f>VLOOKUP(A20,#REF!,21,FALSE)</f>
        <v>#REF!</v>
      </c>
      <c r="S20" s="235" t="e">
        <f>VLOOKUP(A20,#REF!,22,FALSE)</f>
        <v>#REF!</v>
      </c>
      <c r="T20" s="234"/>
      <c r="U20" s="238"/>
      <c r="V20" s="193" t="e">
        <f ca="1">IF(U21="Europe",20,0)</f>
        <v>#NAME?</v>
      </c>
      <c r="W20" s="169"/>
      <c r="X20" s="169"/>
      <c r="Y20" s="169"/>
      <c r="Z20" s="169"/>
    </row>
    <row r="21" spans="1:26" ht="15.75" customHeight="1" x14ac:dyDescent="0.35">
      <c r="A21" s="241"/>
      <c r="B21" s="244" t="e">
        <f t="shared" ref="B21:S21" ca="1" si="7">_xludf.IFS(B19&lt;1,"NP",B17&lt;1,"NP",B17&lt;B19,"USA",B19&lt;B17,"Europe",B19=B17,"Draw")</f>
        <v>#NAME?</v>
      </c>
      <c r="C21" s="229" t="e">
        <f t="shared" ca="1" si="7"/>
        <v>#NAME?</v>
      </c>
      <c r="D21" s="229" t="e">
        <f t="shared" ca="1" si="7"/>
        <v>#NAME?</v>
      </c>
      <c r="E21" s="229" t="e">
        <f t="shared" ca="1" si="7"/>
        <v>#NAME?</v>
      </c>
      <c r="F21" s="229" t="e">
        <f t="shared" ca="1" si="7"/>
        <v>#NAME?</v>
      </c>
      <c r="G21" s="229" t="e">
        <f t="shared" ca="1" si="7"/>
        <v>#NAME?</v>
      </c>
      <c r="H21" s="229" t="e">
        <f t="shared" ca="1" si="7"/>
        <v>#NAME?</v>
      </c>
      <c r="I21" s="229" t="e">
        <f t="shared" ca="1" si="7"/>
        <v>#NAME?</v>
      </c>
      <c r="J21" s="229" t="e">
        <f t="shared" ca="1" si="7"/>
        <v>#NAME?</v>
      </c>
      <c r="K21" s="229" t="e">
        <f t="shared" ca="1" si="7"/>
        <v>#NAME?</v>
      </c>
      <c r="L21" s="229" t="e">
        <f t="shared" ca="1" si="7"/>
        <v>#NAME?</v>
      </c>
      <c r="M21" s="229" t="e">
        <f t="shared" ca="1" si="7"/>
        <v>#NAME?</v>
      </c>
      <c r="N21" s="229" t="e">
        <f t="shared" ca="1" si="7"/>
        <v>#NAME?</v>
      </c>
      <c r="O21" s="229" t="e">
        <f t="shared" ca="1" si="7"/>
        <v>#NAME?</v>
      </c>
      <c r="P21" s="229" t="e">
        <f t="shared" ca="1" si="7"/>
        <v>#NAME?</v>
      </c>
      <c r="Q21" s="229" t="e">
        <f t="shared" ca="1" si="7"/>
        <v>#NAME?</v>
      </c>
      <c r="R21" s="229" t="e">
        <f t="shared" ca="1" si="7"/>
        <v>#NAME?</v>
      </c>
      <c r="S21" s="229" t="e">
        <f t="shared" ca="1" si="7"/>
        <v>#NAME?</v>
      </c>
      <c r="T21" s="229" t="e">
        <f ca="1">_xludf.IFS(T17&gt;T19,"USA",T19&gt;T17,"Europe",T19=T17,"AS")</f>
        <v>#NAME?</v>
      </c>
      <c r="U21" s="230" t="e">
        <f ca="1">T21</f>
        <v>#NAME?</v>
      </c>
      <c r="V21" s="169"/>
      <c r="W21" s="169"/>
      <c r="X21" s="169"/>
      <c r="Y21" s="169"/>
      <c r="Z21" s="169"/>
    </row>
    <row r="22" spans="1:26" ht="15.75" customHeight="1" x14ac:dyDescent="0.35">
      <c r="A22" s="240"/>
      <c r="B22" s="169"/>
      <c r="C22" s="169"/>
      <c r="D22" s="169"/>
      <c r="E22" s="169"/>
      <c r="F22" s="169"/>
      <c r="G22" s="169"/>
      <c r="H22" s="169"/>
      <c r="I22" s="169"/>
      <c r="J22" s="169"/>
      <c r="K22" s="169"/>
      <c r="L22" s="169"/>
      <c r="M22" s="169"/>
      <c r="N22" s="169"/>
      <c r="O22" s="169"/>
      <c r="P22" s="169"/>
      <c r="Q22" s="169"/>
      <c r="R22" s="169"/>
      <c r="S22" s="169"/>
      <c r="T22" s="169"/>
      <c r="U22" s="169"/>
      <c r="V22" s="169"/>
      <c r="W22" s="169"/>
      <c r="X22" s="169"/>
      <c r="Y22" s="169"/>
      <c r="Z22" s="169"/>
    </row>
    <row r="23" spans="1:26" ht="15.75" customHeight="1" x14ac:dyDescent="0.35">
      <c r="A23" s="186" t="s">
        <v>79</v>
      </c>
      <c r="B23" s="187">
        <v>1</v>
      </c>
      <c r="C23" s="187">
        <f t="shared" ref="C23:S23" si="8">B23+1</f>
        <v>2</v>
      </c>
      <c r="D23" s="187">
        <f t="shared" si="8"/>
        <v>3</v>
      </c>
      <c r="E23" s="187">
        <f t="shared" si="8"/>
        <v>4</v>
      </c>
      <c r="F23" s="187">
        <f t="shared" si="8"/>
        <v>5</v>
      </c>
      <c r="G23" s="187">
        <f t="shared" si="8"/>
        <v>6</v>
      </c>
      <c r="H23" s="187">
        <f t="shared" si="8"/>
        <v>7</v>
      </c>
      <c r="I23" s="187">
        <f t="shared" si="8"/>
        <v>8</v>
      </c>
      <c r="J23" s="187">
        <f t="shared" si="8"/>
        <v>9</v>
      </c>
      <c r="K23" s="187">
        <f t="shared" si="8"/>
        <v>10</v>
      </c>
      <c r="L23" s="187">
        <f t="shared" si="8"/>
        <v>11</v>
      </c>
      <c r="M23" s="187">
        <f t="shared" si="8"/>
        <v>12</v>
      </c>
      <c r="N23" s="187">
        <f t="shared" si="8"/>
        <v>13</v>
      </c>
      <c r="O23" s="187">
        <f t="shared" si="8"/>
        <v>14</v>
      </c>
      <c r="P23" s="187">
        <f t="shared" si="8"/>
        <v>15</v>
      </c>
      <c r="Q23" s="187">
        <f t="shared" si="8"/>
        <v>16</v>
      </c>
      <c r="R23" s="187">
        <f t="shared" si="8"/>
        <v>17</v>
      </c>
      <c r="S23" s="187">
        <f t="shared" si="8"/>
        <v>18</v>
      </c>
      <c r="T23" s="187" t="s">
        <v>6</v>
      </c>
      <c r="U23" s="192" t="s">
        <v>87</v>
      </c>
      <c r="V23" s="169"/>
      <c r="W23" s="169"/>
      <c r="X23" s="169"/>
      <c r="Y23" s="169"/>
      <c r="Z23" s="169"/>
    </row>
    <row r="24" spans="1:26" ht="15.75" customHeight="1" x14ac:dyDescent="0.35">
      <c r="A24" s="242" t="s">
        <v>40</v>
      </c>
      <c r="B24" s="204" t="e">
        <f t="shared" ref="B24:S24" si="9">SMALL(B25,1)</f>
        <v>#REF!</v>
      </c>
      <c r="C24" s="204" t="e">
        <f t="shared" si="9"/>
        <v>#REF!</v>
      </c>
      <c r="D24" s="204" t="e">
        <f t="shared" si="9"/>
        <v>#REF!</v>
      </c>
      <c r="E24" s="204" t="e">
        <f t="shared" si="9"/>
        <v>#REF!</v>
      </c>
      <c r="F24" s="204" t="e">
        <f t="shared" si="9"/>
        <v>#REF!</v>
      </c>
      <c r="G24" s="204" t="e">
        <f t="shared" si="9"/>
        <v>#REF!</v>
      </c>
      <c r="H24" s="204" t="e">
        <f t="shared" si="9"/>
        <v>#REF!</v>
      </c>
      <c r="I24" s="204" t="e">
        <f t="shared" si="9"/>
        <v>#REF!</v>
      </c>
      <c r="J24" s="204" t="e">
        <f t="shared" si="9"/>
        <v>#REF!</v>
      </c>
      <c r="K24" s="204" t="e">
        <f t="shared" si="9"/>
        <v>#REF!</v>
      </c>
      <c r="L24" s="204" t="e">
        <f t="shared" si="9"/>
        <v>#REF!</v>
      </c>
      <c r="M24" s="204" t="e">
        <f t="shared" si="9"/>
        <v>#REF!</v>
      </c>
      <c r="N24" s="204" t="e">
        <f t="shared" si="9"/>
        <v>#REF!</v>
      </c>
      <c r="O24" s="204" t="e">
        <f t="shared" si="9"/>
        <v>#REF!</v>
      </c>
      <c r="P24" s="204" t="e">
        <f t="shared" si="9"/>
        <v>#REF!</v>
      </c>
      <c r="Q24" s="204" t="e">
        <f t="shared" si="9"/>
        <v>#REF!</v>
      </c>
      <c r="R24" s="204" t="e">
        <f t="shared" si="9"/>
        <v>#REF!</v>
      </c>
      <c r="S24" s="204" t="e">
        <f t="shared" si="9"/>
        <v>#REF!</v>
      </c>
      <c r="T24" s="198">
        <f ca="1">COUNTIF(B28:S28,"USA")</f>
        <v>0</v>
      </c>
      <c r="U24" s="209">
        <f ca="1">T24-T26</f>
        <v>0</v>
      </c>
      <c r="V24" s="169"/>
      <c r="W24" s="169"/>
      <c r="X24" s="169"/>
      <c r="Y24" s="169"/>
      <c r="Z24" s="169"/>
    </row>
    <row r="25" spans="1:26" ht="15.75" customHeight="1" x14ac:dyDescent="0.35">
      <c r="A25" s="210" t="s">
        <v>75</v>
      </c>
      <c r="B25" s="226" t="e">
        <f>VLOOKUP(A25,#REF!,5,FALSE)</f>
        <v>#REF!</v>
      </c>
      <c r="C25" s="234" t="e">
        <f>VLOOKUP(A25,#REF!,6,FALSE)</f>
        <v>#REF!</v>
      </c>
      <c r="D25" s="235" t="e">
        <f>VLOOKUP(A25,#REF!,7,FALSE)</f>
        <v>#REF!</v>
      </c>
      <c r="E25" s="234" t="e">
        <f>VLOOKUP(A25,#REF!,8,FALSE)</f>
        <v>#REF!</v>
      </c>
      <c r="F25" s="235" t="e">
        <f>VLOOKUP(A25,#REF!,9,FALSE)</f>
        <v>#REF!</v>
      </c>
      <c r="G25" s="235" t="e">
        <f>VLOOKUP(A25,#REF!,10,FALSE)</f>
        <v>#REF!</v>
      </c>
      <c r="H25" s="234" t="e">
        <f>VLOOKUP(A25,#REF!,11,FALSE)</f>
        <v>#REF!</v>
      </c>
      <c r="I25" s="235" t="e">
        <f>VLOOKUP(A25,#REF!,12,FALSE)</f>
        <v>#REF!</v>
      </c>
      <c r="J25" s="235" t="e">
        <f>VLOOKUP(A25,#REF!,13,FALSE)</f>
        <v>#REF!</v>
      </c>
      <c r="K25" s="235" t="e">
        <f>VLOOKUP(A25,#REF!,14,FALSE)</f>
        <v>#REF!</v>
      </c>
      <c r="L25" s="234" t="e">
        <f>VLOOKUP(A25,#REF!,15,FALSE)</f>
        <v>#REF!</v>
      </c>
      <c r="M25" s="234" t="e">
        <f>VLOOKUP(A25,#REF!,16,FALSE)</f>
        <v>#REF!</v>
      </c>
      <c r="N25" s="235" t="e">
        <f>VLOOKUP(A25,#REF!,17,FALSE)</f>
        <v>#REF!</v>
      </c>
      <c r="O25" s="234" t="e">
        <f>VLOOKUP(A25,#REF!,18,FALSE)</f>
        <v>#REF!</v>
      </c>
      <c r="P25" s="235" t="e">
        <f>VLOOKUP(A25,#REF!,19,FALSE)</f>
        <v>#REF!</v>
      </c>
      <c r="Q25" s="235" t="e">
        <f>VLOOKUP(A25,#REF!,20,FALSE)</f>
        <v>#REF!</v>
      </c>
      <c r="R25" s="234" t="e">
        <f>VLOOKUP(A25,#REF!,21,FALSE)</f>
        <v>#REF!</v>
      </c>
      <c r="S25" s="235" t="e">
        <f>VLOOKUP(A25,#REF!,22,FALSE)</f>
        <v>#REF!</v>
      </c>
      <c r="T25" s="234"/>
      <c r="U25" s="238"/>
      <c r="V25" s="193" t="e">
        <f ca="1">IF(U28="USA",20,0)</f>
        <v>#NAME?</v>
      </c>
      <c r="W25" s="169"/>
      <c r="X25" s="169"/>
      <c r="Y25" s="169"/>
      <c r="Z25" s="169"/>
    </row>
    <row r="26" spans="1:26" ht="15.75" customHeight="1" x14ac:dyDescent="0.35">
      <c r="A26" s="219" t="s">
        <v>41</v>
      </c>
      <c r="B26" s="221" t="e">
        <f t="shared" ref="B26:S26" si="10">SMALL(B27,1)</f>
        <v>#REF!</v>
      </c>
      <c r="C26" s="221" t="e">
        <f t="shared" si="10"/>
        <v>#REF!</v>
      </c>
      <c r="D26" s="221" t="e">
        <f t="shared" si="10"/>
        <v>#REF!</v>
      </c>
      <c r="E26" s="221" t="e">
        <f t="shared" si="10"/>
        <v>#REF!</v>
      </c>
      <c r="F26" s="221" t="e">
        <f t="shared" si="10"/>
        <v>#REF!</v>
      </c>
      <c r="G26" s="221" t="e">
        <f t="shared" si="10"/>
        <v>#REF!</v>
      </c>
      <c r="H26" s="221" t="e">
        <f t="shared" si="10"/>
        <v>#REF!</v>
      </c>
      <c r="I26" s="221" t="e">
        <f t="shared" si="10"/>
        <v>#REF!</v>
      </c>
      <c r="J26" s="221" t="e">
        <f t="shared" si="10"/>
        <v>#REF!</v>
      </c>
      <c r="K26" s="221" t="e">
        <f t="shared" si="10"/>
        <v>#REF!</v>
      </c>
      <c r="L26" s="221" t="e">
        <f t="shared" si="10"/>
        <v>#REF!</v>
      </c>
      <c r="M26" s="221" t="e">
        <f t="shared" si="10"/>
        <v>#REF!</v>
      </c>
      <c r="N26" s="221" t="e">
        <f t="shared" si="10"/>
        <v>#REF!</v>
      </c>
      <c r="O26" s="221" t="e">
        <f t="shared" si="10"/>
        <v>#REF!</v>
      </c>
      <c r="P26" s="221" t="e">
        <f t="shared" si="10"/>
        <v>#REF!</v>
      </c>
      <c r="Q26" s="221" t="e">
        <f t="shared" si="10"/>
        <v>#REF!</v>
      </c>
      <c r="R26" s="221" t="e">
        <f t="shared" si="10"/>
        <v>#REF!</v>
      </c>
      <c r="S26" s="221" t="e">
        <f t="shared" si="10"/>
        <v>#REF!</v>
      </c>
      <c r="T26" s="216">
        <f ca="1">COUNTIF(B28:S28,"Europe")</f>
        <v>0</v>
      </c>
      <c r="U26" s="225">
        <f ca="1">T26-T24</f>
        <v>0</v>
      </c>
      <c r="V26" s="184"/>
      <c r="W26" s="169"/>
      <c r="X26" s="169"/>
      <c r="Y26" s="169"/>
      <c r="Z26" s="169"/>
    </row>
    <row r="27" spans="1:26" ht="15.75" customHeight="1" x14ac:dyDescent="0.35">
      <c r="A27" s="218" t="s">
        <v>71</v>
      </c>
      <c r="B27" s="226" t="e">
        <f>VLOOKUP(A27,#REF!,5,FALSE)</f>
        <v>#REF!</v>
      </c>
      <c r="C27" s="234" t="e">
        <f>VLOOKUP(A27,#REF!,6,FALSE)</f>
        <v>#REF!</v>
      </c>
      <c r="D27" s="235" t="e">
        <f>VLOOKUP(A27,#REF!,7,FALSE)</f>
        <v>#REF!</v>
      </c>
      <c r="E27" s="234" t="e">
        <f>VLOOKUP(A27,#REF!,8,FALSE)</f>
        <v>#REF!</v>
      </c>
      <c r="F27" s="235" t="e">
        <f>VLOOKUP(A27,#REF!,9,FALSE)</f>
        <v>#REF!</v>
      </c>
      <c r="G27" s="235" t="e">
        <f>VLOOKUP(A27,#REF!,10,FALSE)</f>
        <v>#REF!</v>
      </c>
      <c r="H27" s="234" t="e">
        <f>VLOOKUP(A27,#REF!,11,FALSE)</f>
        <v>#REF!</v>
      </c>
      <c r="I27" s="235" t="e">
        <f>VLOOKUP(A27,#REF!,12,FALSE)</f>
        <v>#REF!</v>
      </c>
      <c r="J27" s="235" t="e">
        <f>VLOOKUP(A27,#REF!,13,FALSE)</f>
        <v>#REF!</v>
      </c>
      <c r="K27" s="235" t="e">
        <f>VLOOKUP(A27,#REF!,14,FALSE)</f>
        <v>#REF!</v>
      </c>
      <c r="L27" s="234" t="e">
        <f>VLOOKUP(A27,#REF!,15,FALSE)</f>
        <v>#REF!</v>
      </c>
      <c r="M27" s="234" t="e">
        <f>VLOOKUP(A27,#REF!,16,FALSE)</f>
        <v>#REF!</v>
      </c>
      <c r="N27" s="235" t="e">
        <f>VLOOKUP(A27,#REF!,17,FALSE)</f>
        <v>#REF!</v>
      </c>
      <c r="O27" s="234" t="e">
        <f>VLOOKUP(A27,#REF!,18,FALSE)</f>
        <v>#REF!</v>
      </c>
      <c r="P27" s="235" t="e">
        <f>VLOOKUP(A27,#REF!,19,FALSE)</f>
        <v>#REF!</v>
      </c>
      <c r="Q27" s="235" t="e">
        <f>VLOOKUP(A27,#REF!,20,FALSE)</f>
        <v>#REF!</v>
      </c>
      <c r="R27" s="234" t="e">
        <f>VLOOKUP(A27,#REF!,21,FALSE)</f>
        <v>#REF!</v>
      </c>
      <c r="S27" s="235" t="e">
        <f>VLOOKUP(A27,#REF!,22,FALSE)</f>
        <v>#REF!</v>
      </c>
      <c r="T27" s="234"/>
      <c r="U27" s="238"/>
      <c r="V27" s="193" t="e">
        <f ca="1">IF(U28="Europe",20,0)</f>
        <v>#NAME?</v>
      </c>
      <c r="W27" s="169"/>
      <c r="X27" s="169"/>
      <c r="Y27" s="169"/>
      <c r="Z27" s="169"/>
    </row>
    <row r="28" spans="1:26" ht="15.75" customHeight="1" x14ac:dyDescent="0.35">
      <c r="A28" s="241"/>
      <c r="B28" s="244" t="e">
        <f t="shared" ref="B28:S28" ca="1" si="11">_xludf.IFS(B26&lt;1,"NP",B24&lt;1,"NP",B24&lt;B26,"USA",B26&lt;B24,"Europe",B26=B24,"Draw")</f>
        <v>#NAME?</v>
      </c>
      <c r="C28" s="229" t="e">
        <f t="shared" ca="1" si="11"/>
        <v>#NAME?</v>
      </c>
      <c r="D28" s="229" t="e">
        <f t="shared" ca="1" si="11"/>
        <v>#NAME?</v>
      </c>
      <c r="E28" s="229" t="e">
        <f t="shared" ca="1" si="11"/>
        <v>#NAME?</v>
      </c>
      <c r="F28" s="229" t="e">
        <f t="shared" ca="1" si="11"/>
        <v>#NAME?</v>
      </c>
      <c r="G28" s="229" t="e">
        <f t="shared" ca="1" si="11"/>
        <v>#NAME?</v>
      </c>
      <c r="H28" s="229" t="e">
        <f t="shared" ca="1" si="11"/>
        <v>#NAME?</v>
      </c>
      <c r="I28" s="229" t="e">
        <f t="shared" ca="1" si="11"/>
        <v>#NAME?</v>
      </c>
      <c r="J28" s="229" t="e">
        <f t="shared" ca="1" si="11"/>
        <v>#NAME?</v>
      </c>
      <c r="K28" s="229" t="e">
        <f t="shared" ca="1" si="11"/>
        <v>#NAME?</v>
      </c>
      <c r="L28" s="229" t="e">
        <f t="shared" ca="1" si="11"/>
        <v>#NAME?</v>
      </c>
      <c r="M28" s="229" t="e">
        <f t="shared" ca="1" si="11"/>
        <v>#NAME?</v>
      </c>
      <c r="N28" s="229" t="e">
        <f t="shared" ca="1" si="11"/>
        <v>#NAME?</v>
      </c>
      <c r="O28" s="229" t="e">
        <f t="shared" ca="1" si="11"/>
        <v>#NAME?</v>
      </c>
      <c r="P28" s="229" t="e">
        <f t="shared" ca="1" si="11"/>
        <v>#NAME?</v>
      </c>
      <c r="Q28" s="229" t="e">
        <f t="shared" ca="1" si="11"/>
        <v>#NAME?</v>
      </c>
      <c r="R28" s="229" t="e">
        <f t="shared" ca="1" si="11"/>
        <v>#NAME?</v>
      </c>
      <c r="S28" s="229" t="e">
        <f t="shared" ca="1" si="11"/>
        <v>#NAME?</v>
      </c>
      <c r="T28" s="229" t="e">
        <f ca="1">_xludf.IFS(T24&gt;T26,"USA",T26&gt;T24,"Europe",T26=T24,"AS")</f>
        <v>#NAME?</v>
      </c>
      <c r="U28" s="230" t="e">
        <f ca="1">T28</f>
        <v>#NAME?</v>
      </c>
      <c r="V28" s="169"/>
      <c r="W28" s="169"/>
      <c r="X28" s="169"/>
      <c r="Y28" s="169"/>
      <c r="Z28" s="169"/>
    </row>
    <row r="29" spans="1:26" ht="15.75" customHeight="1" x14ac:dyDescent="0.35">
      <c r="A29" s="240"/>
      <c r="B29" s="169"/>
      <c r="C29" s="169"/>
      <c r="D29" s="169"/>
      <c r="E29" s="169"/>
      <c r="F29" s="169"/>
      <c r="G29" s="169"/>
      <c r="H29" s="169"/>
      <c r="I29" s="169"/>
      <c r="J29" s="169"/>
      <c r="K29" s="169"/>
      <c r="L29" s="169"/>
      <c r="M29" s="169"/>
      <c r="N29" s="169"/>
      <c r="O29" s="169"/>
      <c r="P29" s="169"/>
      <c r="Q29" s="169"/>
      <c r="R29" s="169"/>
      <c r="S29" s="169"/>
      <c r="T29" s="169"/>
      <c r="U29" s="169"/>
      <c r="V29" s="169"/>
      <c r="W29" s="169"/>
      <c r="X29" s="169"/>
      <c r="Y29" s="169"/>
      <c r="Z29" s="169"/>
    </row>
    <row r="30" spans="1:26" ht="15.75" customHeight="1" x14ac:dyDescent="0.35">
      <c r="A30" s="186" t="s">
        <v>79</v>
      </c>
      <c r="B30" s="187">
        <v>1</v>
      </c>
      <c r="C30" s="187">
        <f t="shared" ref="C30:S30" si="12">B30+1</f>
        <v>2</v>
      </c>
      <c r="D30" s="187">
        <f t="shared" si="12"/>
        <v>3</v>
      </c>
      <c r="E30" s="187">
        <f t="shared" si="12"/>
        <v>4</v>
      </c>
      <c r="F30" s="187">
        <f t="shared" si="12"/>
        <v>5</v>
      </c>
      <c r="G30" s="187">
        <f t="shared" si="12"/>
        <v>6</v>
      </c>
      <c r="H30" s="187">
        <f t="shared" si="12"/>
        <v>7</v>
      </c>
      <c r="I30" s="187">
        <f t="shared" si="12"/>
        <v>8</v>
      </c>
      <c r="J30" s="187">
        <f t="shared" si="12"/>
        <v>9</v>
      </c>
      <c r="K30" s="187">
        <f t="shared" si="12"/>
        <v>10</v>
      </c>
      <c r="L30" s="187">
        <f t="shared" si="12"/>
        <v>11</v>
      </c>
      <c r="M30" s="187">
        <f t="shared" si="12"/>
        <v>12</v>
      </c>
      <c r="N30" s="187">
        <f t="shared" si="12"/>
        <v>13</v>
      </c>
      <c r="O30" s="187">
        <f t="shared" si="12"/>
        <v>14</v>
      </c>
      <c r="P30" s="187">
        <f t="shared" si="12"/>
        <v>15</v>
      </c>
      <c r="Q30" s="187">
        <f t="shared" si="12"/>
        <v>16</v>
      </c>
      <c r="R30" s="187">
        <f t="shared" si="12"/>
        <v>17</v>
      </c>
      <c r="S30" s="187">
        <f t="shared" si="12"/>
        <v>18</v>
      </c>
      <c r="T30" s="187" t="s">
        <v>6</v>
      </c>
      <c r="U30" s="192" t="s">
        <v>87</v>
      </c>
      <c r="V30" s="169"/>
      <c r="W30" s="169"/>
      <c r="X30" s="169"/>
      <c r="Y30" s="169"/>
      <c r="Z30" s="169"/>
    </row>
    <row r="31" spans="1:26" ht="15.75" customHeight="1" x14ac:dyDescent="0.35">
      <c r="A31" s="203" t="s">
        <v>40</v>
      </c>
      <c r="B31" s="204" t="e">
        <f t="shared" ref="B31:S31" si="13">SMALL(B32,1)</f>
        <v>#REF!</v>
      </c>
      <c r="C31" s="204" t="e">
        <f t="shared" si="13"/>
        <v>#REF!</v>
      </c>
      <c r="D31" s="204" t="e">
        <f t="shared" si="13"/>
        <v>#REF!</v>
      </c>
      <c r="E31" s="204" t="e">
        <f t="shared" si="13"/>
        <v>#REF!</v>
      </c>
      <c r="F31" s="204" t="e">
        <f t="shared" si="13"/>
        <v>#REF!</v>
      </c>
      <c r="G31" s="204" t="e">
        <f t="shared" si="13"/>
        <v>#REF!</v>
      </c>
      <c r="H31" s="204" t="e">
        <f t="shared" si="13"/>
        <v>#REF!</v>
      </c>
      <c r="I31" s="204" t="e">
        <f t="shared" si="13"/>
        <v>#REF!</v>
      </c>
      <c r="J31" s="204" t="e">
        <f t="shared" si="13"/>
        <v>#REF!</v>
      </c>
      <c r="K31" s="204" t="e">
        <f t="shared" si="13"/>
        <v>#REF!</v>
      </c>
      <c r="L31" s="204" t="e">
        <f t="shared" si="13"/>
        <v>#REF!</v>
      </c>
      <c r="M31" s="204" t="e">
        <f t="shared" si="13"/>
        <v>#REF!</v>
      </c>
      <c r="N31" s="204" t="e">
        <f t="shared" si="13"/>
        <v>#REF!</v>
      </c>
      <c r="O31" s="204" t="e">
        <f t="shared" si="13"/>
        <v>#REF!</v>
      </c>
      <c r="P31" s="204" t="e">
        <f t="shared" si="13"/>
        <v>#REF!</v>
      </c>
      <c r="Q31" s="204" t="e">
        <f t="shared" si="13"/>
        <v>#REF!</v>
      </c>
      <c r="R31" s="204" t="e">
        <f t="shared" si="13"/>
        <v>#REF!</v>
      </c>
      <c r="S31" s="204" t="e">
        <f t="shared" si="13"/>
        <v>#REF!</v>
      </c>
      <c r="T31" s="198">
        <f ca="1">COUNTIF(B35:S35,"USA")</f>
        <v>0</v>
      </c>
      <c r="U31" s="209">
        <f ca="1">T31-T33</f>
        <v>0</v>
      </c>
      <c r="V31" s="169"/>
      <c r="W31" s="169"/>
      <c r="X31" s="169"/>
      <c r="Y31" s="169"/>
      <c r="Z31" s="169"/>
    </row>
    <row r="32" spans="1:26" ht="15.75" customHeight="1" x14ac:dyDescent="0.35">
      <c r="A32" s="210" t="s">
        <v>55</v>
      </c>
      <c r="B32" s="226" t="e">
        <f>VLOOKUP(A32,#REF!,5,FALSE)</f>
        <v>#REF!</v>
      </c>
      <c r="C32" s="234" t="e">
        <f>VLOOKUP(A32,#REF!,6,FALSE)</f>
        <v>#REF!</v>
      </c>
      <c r="D32" s="235" t="e">
        <f>VLOOKUP(A32,#REF!,7,FALSE)</f>
        <v>#REF!</v>
      </c>
      <c r="E32" s="234" t="e">
        <f>VLOOKUP(A32,#REF!,8,FALSE)</f>
        <v>#REF!</v>
      </c>
      <c r="F32" s="235" t="e">
        <f>VLOOKUP(A32,#REF!,9,FALSE)</f>
        <v>#REF!</v>
      </c>
      <c r="G32" s="235" t="e">
        <f>VLOOKUP(A32,#REF!,10,FALSE)</f>
        <v>#REF!</v>
      </c>
      <c r="H32" s="234" t="e">
        <f>VLOOKUP(A32,#REF!,11,FALSE)</f>
        <v>#REF!</v>
      </c>
      <c r="I32" s="235" t="e">
        <f>VLOOKUP(A32,#REF!,12,FALSE)</f>
        <v>#REF!</v>
      </c>
      <c r="J32" s="235" t="e">
        <f>VLOOKUP(A32,#REF!,13,FALSE)</f>
        <v>#REF!</v>
      </c>
      <c r="K32" s="235" t="e">
        <f>VLOOKUP(A32,#REF!,14,FALSE)</f>
        <v>#REF!</v>
      </c>
      <c r="L32" s="234" t="e">
        <f>VLOOKUP(A32,#REF!,15,FALSE)</f>
        <v>#REF!</v>
      </c>
      <c r="M32" s="234" t="e">
        <f>VLOOKUP(A32,#REF!,16,FALSE)</f>
        <v>#REF!</v>
      </c>
      <c r="N32" s="235" t="e">
        <f>VLOOKUP(A32,#REF!,17,FALSE)</f>
        <v>#REF!</v>
      </c>
      <c r="O32" s="234" t="e">
        <f>VLOOKUP(A32,#REF!,18,FALSE)</f>
        <v>#REF!</v>
      </c>
      <c r="P32" s="235" t="e">
        <f>VLOOKUP(A32,#REF!,19,FALSE)</f>
        <v>#REF!</v>
      </c>
      <c r="Q32" s="235" t="e">
        <f>VLOOKUP(A32,#REF!,20,FALSE)</f>
        <v>#REF!</v>
      </c>
      <c r="R32" s="234" t="e">
        <f>VLOOKUP(A32,#REF!,21,FALSE)</f>
        <v>#REF!</v>
      </c>
      <c r="S32" s="235" t="e">
        <f>VLOOKUP(A32,#REF!,22,FALSE)</f>
        <v>#REF!</v>
      </c>
      <c r="T32" s="234"/>
      <c r="U32" s="238"/>
      <c r="V32" s="193" t="e">
        <f ca="1">IF(U35="USA",20,0)</f>
        <v>#NAME?</v>
      </c>
      <c r="W32" s="169"/>
      <c r="X32" s="169"/>
      <c r="Y32" s="169"/>
      <c r="Z32" s="169"/>
    </row>
    <row r="33" spans="1:26" ht="15.75" customHeight="1" x14ac:dyDescent="0.35">
      <c r="A33" s="219" t="s">
        <v>41</v>
      </c>
      <c r="B33" s="221" t="e">
        <f t="shared" ref="B33:S33" si="14">SMALL(B34,1)</f>
        <v>#REF!</v>
      </c>
      <c r="C33" s="221" t="e">
        <f t="shared" si="14"/>
        <v>#REF!</v>
      </c>
      <c r="D33" s="221" t="e">
        <f t="shared" si="14"/>
        <v>#REF!</v>
      </c>
      <c r="E33" s="221" t="e">
        <f t="shared" si="14"/>
        <v>#REF!</v>
      </c>
      <c r="F33" s="221" t="e">
        <f t="shared" si="14"/>
        <v>#REF!</v>
      </c>
      <c r="G33" s="221" t="e">
        <f t="shared" si="14"/>
        <v>#REF!</v>
      </c>
      <c r="H33" s="221" t="e">
        <f t="shared" si="14"/>
        <v>#REF!</v>
      </c>
      <c r="I33" s="221" t="e">
        <f t="shared" si="14"/>
        <v>#REF!</v>
      </c>
      <c r="J33" s="221" t="e">
        <f t="shared" si="14"/>
        <v>#REF!</v>
      </c>
      <c r="K33" s="221" t="e">
        <f t="shared" si="14"/>
        <v>#REF!</v>
      </c>
      <c r="L33" s="221" t="e">
        <f t="shared" si="14"/>
        <v>#REF!</v>
      </c>
      <c r="M33" s="221" t="e">
        <f t="shared" si="14"/>
        <v>#REF!</v>
      </c>
      <c r="N33" s="221" t="e">
        <f t="shared" si="14"/>
        <v>#REF!</v>
      </c>
      <c r="O33" s="221" t="e">
        <f t="shared" si="14"/>
        <v>#REF!</v>
      </c>
      <c r="P33" s="221" t="e">
        <f t="shared" si="14"/>
        <v>#REF!</v>
      </c>
      <c r="Q33" s="221" t="e">
        <f t="shared" si="14"/>
        <v>#REF!</v>
      </c>
      <c r="R33" s="221" t="e">
        <f t="shared" si="14"/>
        <v>#REF!</v>
      </c>
      <c r="S33" s="221" t="e">
        <f t="shared" si="14"/>
        <v>#REF!</v>
      </c>
      <c r="T33" s="248">
        <f ca="1">COUNTIF(B35:S35,"Europe")</f>
        <v>0</v>
      </c>
      <c r="U33" s="225">
        <f ca="1">T33-T31</f>
        <v>0</v>
      </c>
      <c r="V33" s="184"/>
      <c r="W33" s="169"/>
      <c r="X33" s="169"/>
      <c r="Y33" s="169"/>
      <c r="Z33" s="169"/>
    </row>
    <row r="34" spans="1:26" ht="15.75" customHeight="1" x14ac:dyDescent="0.35">
      <c r="A34" s="218" t="s">
        <v>71</v>
      </c>
      <c r="B34" s="226" t="e">
        <f>VLOOKUP(A34,#REF!,5,FALSE)</f>
        <v>#REF!</v>
      </c>
      <c r="C34" s="234" t="e">
        <f>VLOOKUP(A34,#REF!,6,FALSE)</f>
        <v>#REF!</v>
      </c>
      <c r="D34" s="235" t="e">
        <f>VLOOKUP(A34,#REF!,7,FALSE)</f>
        <v>#REF!</v>
      </c>
      <c r="E34" s="234" t="e">
        <f>VLOOKUP(A34,#REF!,8,FALSE)</f>
        <v>#REF!</v>
      </c>
      <c r="F34" s="235" t="e">
        <f>VLOOKUP(A34,#REF!,9,FALSE)</f>
        <v>#REF!</v>
      </c>
      <c r="G34" s="235" t="e">
        <f>VLOOKUP(A34,#REF!,10,FALSE)</f>
        <v>#REF!</v>
      </c>
      <c r="H34" s="234" t="e">
        <f>VLOOKUP(A34,#REF!,11,FALSE)</f>
        <v>#REF!</v>
      </c>
      <c r="I34" s="235" t="e">
        <f>VLOOKUP(A34,#REF!,12,FALSE)</f>
        <v>#REF!</v>
      </c>
      <c r="J34" s="235" t="e">
        <f>VLOOKUP(A34,#REF!,13,FALSE)</f>
        <v>#REF!</v>
      </c>
      <c r="K34" s="235" t="e">
        <f>VLOOKUP(A34,#REF!,14,FALSE)</f>
        <v>#REF!</v>
      </c>
      <c r="L34" s="234" t="e">
        <f>VLOOKUP(A34,#REF!,15,FALSE)</f>
        <v>#REF!</v>
      </c>
      <c r="M34" s="234" t="e">
        <f>VLOOKUP(A34,#REF!,16,FALSE)</f>
        <v>#REF!</v>
      </c>
      <c r="N34" s="235" t="e">
        <f>VLOOKUP(A34,#REF!,17,FALSE)</f>
        <v>#REF!</v>
      </c>
      <c r="O34" s="234" t="e">
        <f>VLOOKUP(A34,#REF!,18,FALSE)</f>
        <v>#REF!</v>
      </c>
      <c r="P34" s="235" t="e">
        <f>VLOOKUP(A34,#REF!,19,FALSE)</f>
        <v>#REF!</v>
      </c>
      <c r="Q34" s="235" t="e">
        <f>VLOOKUP(A34,#REF!,20,FALSE)</f>
        <v>#REF!</v>
      </c>
      <c r="R34" s="234" t="e">
        <f>VLOOKUP(A34,#REF!,21,FALSE)</f>
        <v>#REF!</v>
      </c>
      <c r="S34" s="235" t="e">
        <f>VLOOKUP(A34,#REF!,22,FALSE)</f>
        <v>#REF!</v>
      </c>
      <c r="T34" s="234"/>
      <c r="U34" s="238"/>
      <c r="V34" s="193" t="e">
        <f ca="1">IF(U35="Europe",20,0)</f>
        <v>#NAME?</v>
      </c>
      <c r="W34" s="169"/>
      <c r="X34" s="169"/>
      <c r="Y34" s="169"/>
      <c r="Z34" s="169"/>
    </row>
    <row r="35" spans="1:26" ht="15.75" customHeight="1" x14ac:dyDescent="0.35">
      <c r="A35" s="241"/>
      <c r="B35" s="244" t="e">
        <f t="shared" ref="B35:S35" ca="1" si="15">_xludf.IFS(B33&lt;1,"NP",B31&lt;1,"NP",B31&lt;B33,"USA",B33&lt;B31,"Europe",B33=B31,"Draw")</f>
        <v>#NAME?</v>
      </c>
      <c r="C35" s="229" t="e">
        <f t="shared" ca="1" si="15"/>
        <v>#NAME?</v>
      </c>
      <c r="D35" s="229" t="e">
        <f t="shared" ca="1" si="15"/>
        <v>#NAME?</v>
      </c>
      <c r="E35" s="229" t="e">
        <f t="shared" ca="1" si="15"/>
        <v>#NAME?</v>
      </c>
      <c r="F35" s="229" t="e">
        <f t="shared" ca="1" si="15"/>
        <v>#NAME?</v>
      </c>
      <c r="G35" s="229" t="e">
        <f t="shared" ca="1" si="15"/>
        <v>#NAME?</v>
      </c>
      <c r="H35" s="229" t="e">
        <f t="shared" ca="1" si="15"/>
        <v>#NAME?</v>
      </c>
      <c r="I35" s="229" t="e">
        <f t="shared" ca="1" si="15"/>
        <v>#NAME?</v>
      </c>
      <c r="J35" s="229" t="e">
        <f t="shared" ca="1" si="15"/>
        <v>#NAME?</v>
      </c>
      <c r="K35" s="229" t="e">
        <f t="shared" ca="1" si="15"/>
        <v>#NAME?</v>
      </c>
      <c r="L35" s="229" t="e">
        <f t="shared" ca="1" si="15"/>
        <v>#NAME?</v>
      </c>
      <c r="M35" s="229" t="e">
        <f t="shared" ca="1" si="15"/>
        <v>#NAME?</v>
      </c>
      <c r="N35" s="229" t="e">
        <f t="shared" ca="1" si="15"/>
        <v>#NAME?</v>
      </c>
      <c r="O35" s="229" t="e">
        <f t="shared" ca="1" si="15"/>
        <v>#NAME?</v>
      </c>
      <c r="P35" s="229" t="e">
        <f t="shared" ca="1" si="15"/>
        <v>#NAME?</v>
      </c>
      <c r="Q35" s="229" t="e">
        <f t="shared" ca="1" si="15"/>
        <v>#NAME?</v>
      </c>
      <c r="R35" s="229" t="e">
        <f t="shared" ca="1" si="15"/>
        <v>#NAME?</v>
      </c>
      <c r="S35" s="229" t="e">
        <f t="shared" ca="1" si="15"/>
        <v>#NAME?</v>
      </c>
      <c r="T35" s="229" t="e">
        <f ca="1">_xludf.IFS(T31&gt;T33,"USA",T33&gt;T31,"Europe",T33=T31,"AS")</f>
        <v>#NAME?</v>
      </c>
      <c r="U35" s="230" t="e">
        <f ca="1">T35</f>
        <v>#NAME?</v>
      </c>
      <c r="V35" s="169"/>
      <c r="W35" s="169"/>
      <c r="X35" s="169"/>
      <c r="Y35" s="169"/>
      <c r="Z35" s="169"/>
    </row>
    <row r="36" spans="1:26" ht="15.75" customHeight="1" x14ac:dyDescent="0.35">
      <c r="A36" s="240"/>
      <c r="B36" s="169"/>
      <c r="C36" s="169"/>
      <c r="D36" s="169"/>
      <c r="E36" s="169"/>
      <c r="F36" s="169"/>
      <c r="G36" s="169"/>
      <c r="H36" s="169"/>
      <c r="I36" s="169"/>
      <c r="J36" s="169"/>
      <c r="K36" s="169"/>
      <c r="L36" s="169"/>
      <c r="M36" s="169"/>
      <c r="N36" s="169"/>
      <c r="O36" s="169"/>
      <c r="P36" s="169"/>
      <c r="Q36" s="169"/>
      <c r="R36" s="169"/>
      <c r="S36" s="169"/>
      <c r="T36" s="169"/>
      <c r="U36" s="169"/>
      <c r="V36" s="169"/>
      <c r="W36" s="169"/>
      <c r="X36" s="169"/>
      <c r="Y36" s="169"/>
      <c r="Z36" s="169"/>
    </row>
    <row r="37" spans="1:26" ht="15.75" customHeight="1" x14ac:dyDescent="0.35">
      <c r="A37" s="186" t="s">
        <v>79</v>
      </c>
      <c r="B37" s="187">
        <v>1</v>
      </c>
      <c r="C37" s="187">
        <f t="shared" ref="C37:S37" si="16">B37+1</f>
        <v>2</v>
      </c>
      <c r="D37" s="187">
        <f t="shared" si="16"/>
        <v>3</v>
      </c>
      <c r="E37" s="187">
        <f t="shared" si="16"/>
        <v>4</v>
      </c>
      <c r="F37" s="187">
        <f t="shared" si="16"/>
        <v>5</v>
      </c>
      <c r="G37" s="187">
        <f t="shared" si="16"/>
        <v>6</v>
      </c>
      <c r="H37" s="187">
        <f t="shared" si="16"/>
        <v>7</v>
      </c>
      <c r="I37" s="187">
        <f t="shared" si="16"/>
        <v>8</v>
      </c>
      <c r="J37" s="187">
        <f t="shared" si="16"/>
        <v>9</v>
      </c>
      <c r="K37" s="187">
        <f t="shared" si="16"/>
        <v>10</v>
      </c>
      <c r="L37" s="187">
        <f t="shared" si="16"/>
        <v>11</v>
      </c>
      <c r="M37" s="187">
        <f t="shared" si="16"/>
        <v>12</v>
      </c>
      <c r="N37" s="187">
        <f t="shared" si="16"/>
        <v>13</v>
      </c>
      <c r="O37" s="187">
        <f t="shared" si="16"/>
        <v>14</v>
      </c>
      <c r="P37" s="187">
        <f t="shared" si="16"/>
        <v>15</v>
      </c>
      <c r="Q37" s="187">
        <f t="shared" si="16"/>
        <v>16</v>
      </c>
      <c r="R37" s="187">
        <f t="shared" si="16"/>
        <v>17</v>
      </c>
      <c r="S37" s="187">
        <f t="shared" si="16"/>
        <v>18</v>
      </c>
      <c r="T37" s="187" t="s">
        <v>6</v>
      </c>
      <c r="U37" s="192" t="s">
        <v>87</v>
      </c>
      <c r="V37" s="169"/>
      <c r="W37" s="169"/>
      <c r="X37" s="169"/>
      <c r="Y37" s="169"/>
      <c r="Z37" s="169"/>
    </row>
    <row r="38" spans="1:26" ht="15.75" customHeight="1" x14ac:dyDescent="0.35">
      <c r="A38" s="203" t="s">
        <v>40</v>
      </c>
      <c r="B38" s="204" t="e">
        <f t="shared" ref="B38:S38" si="17">SMALL(B39,1)</f>
        <v>#REF!</v>
      </c>
      <c r="C38" s="204" t="e">
        <f t="shared" si="17"/>
        <v>#REF!</v>
      </c>
      <c r="D38" s="204" t="e">
        <f t="shared" si="17"/>
        <v>#REF!</v>
      </c>
      <c r="E38" s="204" t="e">
        <f t="shared" si="17"/>
        <v>#REF!</v>
      </c>
      <c r="F38" s="204" t="e">
        <f t="shared" si="17"/>
        <v>#REF!</v>
      </c>
      <c r="G38" s="204" t="e">
        <f t="shared" si="17"/>
        <v>#REF!</v>
      </c>
      <c r="H38" s="204" t="e">
        <f t="shared" si="17"/>
        <v>#REF!</v>
      </c>
      <c r="I38" s="204" t="e">
        <f t="shared" si="17"/>
        <v>#REF!</v>
      </c>
      <c r="J38" s="204" t="e">
        <f t="shared" si="17"/>
        <v>#REF!</v>
      </c>
      <c r="K38" s="204" t="e">
        <f t="shared" si="17"/>
        <v>#REF!</v>
      </c>
      <c r="L38" s="204" t="e">
        <f t="shared" si="17"/>
        <v>#REF!</v>
      </c>
      <c r="M38" s="204" t="e">
        <f t="shared" si="17"/>
        <v>#REF!</v>
      </c>
      <c r="N38" s="204" t="e">
        <f t="shared" si="17"/>
        <v>#REF!</v>
      </c>
      <c r="O38" s="204" t="e">
        <f t="shared" si="17"/>
        <v>#REF!</v>
      </c>
      <c r="P38" s="204" t="e">
        <f t="shared" si="17"/>
        <v>#REF!</v>
      </c>
      <c r="Q38" s="204" t="e">
        <f t="shared" si="17"/>
        <v>#REF!</v>
      </c>
      <c r="R38" s="204" t="e">
        <f t="shared" si="17"/>
        <v>#REF!</v>
      </c>
      <c r="S38" s="204" t="e">
        <f t="shared" si="17"/>
        <v>#REF!</v>
      </c>
      <c r="T38" s="198">
        <f ca="1">COUNTIF(B42:S42,"USA")</f>
        <v>0</v>
      </c>
      <c r="U38" s="209">
        <f ca="1">T38-T40</f>
        <v>0</v>
      </c>
      <c r="V38" s="169"/>
      <c r="W38" s="169"/>
      <c r="X38" s="169"/>
      <c r="Y38" s="169"/>
      <c r="Z38" s="169"/>
    </row>
    <row r="39" spans="1:26" ht="15.75" customHeight="1" x14ac:dyDescent="0.35">
      <c r="A39" s="210" t="s">
        <v>55</v>
      </c>
      <c r="B39" s="226" t="e">
        <f>VLOOKUP(A39,#REF!,5,FALSE)</f>
        <v>#REF!</v>
      </c>
      <c r="C39" s="234" t="e">
        <f>VLOOKUP(A39,#REF!,6,FALSE)</f>
        <v>#REF!</v>
      </c>
      <c r="D39" s="235" t="e">
        <f>VLOOKUP(A39,#REF!,7,FALSE)</f>
        <v>#REF!</v>
      </c>
      <c r="E39" s="234" t="e">
        <f>VLOOKUP(A39,#REF!,8,FALSE)</f>
        <v>#REF!</v>
      </c>
      <c r="F39" s="235" t="e">
        <f>VLOOKUP(A39,#REF!,9,FALSE)</f>
        <v>#REF!</v>
      </c>
      <c r="G39" s="235" t="e">
        <f>VLOOKUP(A39,#REF!,10,FALSE)</f>
        <v>#REF!</v>
      </c>
      <c r="H39" s="234" t="e">
        <f>VLOOKUP(A39,#REF!,11,FALSE)</f>
        <v>#REF!</v>
      </c>
      <c r="I39" s="235" t="e">
        <f>VLOOKUP(A39,#REF!,12,FALSE)</f>
        <v>#REF!</v>
      </c>
      <c r="J39" s="235" t="e">
        <f>VLOOKUP(A39,#REF!,13,FALSE)</f>
        <v>#REF!</v>
      </c>
      <c r="K39" s="235" t="e">
        <f>VLOOKUP(A39,#REF!,14,FALSE)</f>
        <v>#REF!</v>
      </c>
      <c r="L39" s="234" t="e">
        <f>VLOOKUP(A39,#REF!,15,FALSE)</f>
        <v>#REF!</v>
      </c>
      <c r="M39" s="234" t="e">
        <f>VLOOKUP(A39,#REF!,16,FALSE)</f>
        <v>#REF!</v>
      </c>
      <c r="N39" s="235" t="e">
        <f>VLOOKUP(A39,#REF!,17,FALSE)</f>
        <v>#REF!</v>
      </c>
      <c r="O39" s="234" t="e">
        <f>VLOOKUP(A39,#REF!,18,FALSE)</f>
        <v>#REF!</v>
      </c>
      <c r="P39" s="235" t="e">
        <f>VLOOKUP(A39,#REF!,19,FALSE)</f>
        <v>#REF!</v>
      </c>
      <c r="Q39" s="235" t="e">
        <f>VLOOKUP(A39,#REF!,20,FALSE)</f>
        <v>#REF!</v>
      </c>
      <c r="R39" s="234" t="e">
        <f>VLOOKUP(A39,#REF!,21,FALSE)</f>
        <v>#REF!</v>
      </c>
      <c r="S39" s="235" t="e">
        <f>VLOOKUP(A39,#REF!,22,FALSE)</f>
        <v>#REF!</v>
      </c>
      <c r="T39" s="234"/>
      <c r="U39" s="238"/>
      <c r="V39" s="193" t="e">
        <f ca="1">IF(U42="USA",20,0)</f>
        <v>#NAME?</v>
      </c>
      <c r="W39" s="169"/>
      <c r="X39" s="169"/>
      <c r="Y39" s="169"/>
      <c r="Z39" s="169"/>
    </row>
    <row r="40" spans="1:26" ht="15.75" customHeight="1" x14ac:dyDescent="0.35">
      <c r="A40" s="219" t="s">
        <v>41</v>
      </c>
      <c r="B40" s="221" t="e">
        <f t="shared" ref="B40:S40" si="18">SMALL(B41,1)</f>
        <v>#REF!</v>
      </c>
      <c r="C40" s="221" t="e">
        <f t="shared" si="18"/>
        <v>#REF!</v>
      </c>
      <c r="D40" s="221" t="e">
        <f t="shared" si="18"/>
        <v>#REF!</v>
      </c>
      <c r="E40" s="221" t="e">
        <f t="shared" si="18"/>
        <v>#REF!</v>
      </c>
      <c r="F40" s="221" t="e">
        <f t="shared" si="18"/>
        <v>#REF!</v>
      </c>
      <c r="G40" s="221" t="e">
        <f t="shared" si="18"/>
        <v>#REF!</v>
      </c>
      <c r="H40" s="221" t="e">
        <f t="shared" si="18"/>
        <v>#REF!</v>
      </c>
      <c r="I40" s="221" t="e">
        <f t="shared" si="18"/>
        <v>#REF!</v>
      </c>
      <c r="J40" s="221" t="e">
        <f t="shared" si="18"/>
        <v>#REF!</v>
      </c>
      <c r="K40" s="221" t="e">
        <f t="shared" si="18"/>
        <v>#REF!</v>
      </c>
      <c r="L40" s="221" t="e">
        <f t="shared" si="18"/>
        <v>#REF!</v>
      </c>
      <c r="M40" s="221" t="e">
        <f t="shared" si="18"/>
        <v>#REF!</v>
      </c>
      <c r="N40" s="221" t="e">
        <f t="shared" si="18"/>
        <v>#REF!</v>
      </c>
      <c r="O40" s="221" t="e">
        <f t="shared" si="18"/>
        <v>#REF!</v>
      </c>
      <c r="P40" s="221" t="e">
        <f t="shared" si="18"/>
        <v>#REF!</v>
      </c>
      <c r="Q40" s="221" t="e">
        <f t="shared" si="18"/>
        <v>#REF!</v>
      </c>
      <c r="R40" s="221" t="e">
        <f t="shared" si="18"/>
        <v>#REF!</v>
      </c>
      <c r="S40" s="221" t="e">
        <f t="shared" si="18"/>
        <v>#REF!</v>
      </c>
      <c r="T40" s="248">
        <f ca="1">COUNTIF(B42:S42,"Europe")</f>
        <v>0</v>
      </c>
      <c r="U40" s="225">
        <f ca="1">T40-T38</f>
        <v>0</v>
      </c>
      <c r="V40" s="184"/>
      <c r="W40" s="169"/>
      <c r="X40" s="169"/>
      <c r="Y40" s="169"/>
      <c r="Z40" s="169"/>
    </row>
    <row r="41" spans="1:26" ht="15.75" customHeight="1" x14ac:dyDescent="0.35">
      <c r="A41" s="218" t="s">
        <v>71</v>
      </c>
      <c r="B41" s="226" t="e">
        <f>VLOOKUP(A41,#REF!,5,FALSE)</f>
        <v>#REF!</v>
      </c>
      <c r="C41" s="234" t="e">
        <f>VLOOKUP(A41,#REF!,6,FALSE)</f>
        <v>#REF!</v>
      </c>
      <c r="D41" s="235" t="e">
        <f>VLOOKUP(A41,#REF!,7,FALSE)</f>
        <v>#REF!</v>
      </c>
      <c r="E41" s="234" t="e">
        <f>VLOOKUP(A41,#REF!,8,FALSE)</f>
        <v>#REF!</v>
      </c>
      <c r="F41" s="235" t="e">
        <f>VLOOKUP(A41,#REF!,9,FALSE)</f>
        <v>#REF!</v>
      </c>
      <c r="G41" s="235" t="e">
        <f>VLOOKUP(A41,#REF!,10,FALSE)</f>
        <v>#REF!</v>
      </c>
      <c r="H41" s="234" t="e">
        <f>VLOOKUP(A41,#REF!,11,FALSE)</f>
        <v>#REF!</v>
      </c>
      <c r="I41" s="235" t="e">
        <f>VLOOKUP(A41,#REF!,12,FALSE)</f>
        <v>#REF!</v>
      </c>
      <c r="J41" s="235" t="e">
        <f>VLOOKUP(A41,#REF!,13,FALSE)</f>
        <v>#REF!</v>
      </c>
      <c r="K41" s="235" t="e">
        <f>VLOOKUP(A41,#REF!,14,FALSE)</f>
        <v>#REF!</v>
      </c>
      <c r="L41" s="234" t="e">
        <f>VLOOKUP(A41,#REF!,15,FALSE)</f>
        <v>#REF!</v>
      </c>
      <c r="M41" s="234" t="e">
        <f>VLOOKUP(A41,#REF!,16,FALSE)</f>
        <v>#REF!</v>
      </c>
      <c r="N41" s="235" t="e">
        <f>VLOOKUP(A41,#REF!,17,FALSE)</f>
        <v>#REF!</v>
      </c>
      <c r="O41" s="234" t="e">
        <f>VLOOKUP(A41,#REF!,18,FALSE)</f>
        <v>#REF!</v>
      </c>
      <c r="P41" s="235" t="e">
        <f>VLOOKUP(A41,#REF!,19,FALSE)</f>
        <v>#REF!</v>
      </c>
      <c r="Q41" s="235" t="e">
        <f>VLOOKUP(A41,#REF!,20,FALSE)</f>
        <v>#REF!</v>
      </c>
      <c r="R41" s="234" t="e">
        <f>VLOOKUP(A41,#REF!,21,FALSE)</f>
        <v>#REF!</v>
      </c>
      <c r="S41" s="235" t="e">
        <f>VLOOKUP(A41,#REF!,22,FALSE)</f>
        <v>#REF!</v>
      </c>
      <c r="T41" s="234"/>
      <c r="U41" s="238"/>
      <c r="V41" s="193" t="e">
        <f ca="1">IF(U42="Europe",20,0)</f>
        <v>#NAME?</v>
      </c>
      <c r="W41" s="169"/>
      <c r="X41" s="169"/>
      <c r="Y41" s="169"/>
      <c r="Z41" s="169"/>
    </row>
    <row r="42" spans="1:26" ht="15.75" customHeight="1" x14ac:dyDescent="0.35">
      <c r="A42" s="241"/>
      <c r="B42" s="244" t="e">
        <f t="shared" ref="B42:S42" ca="1" si="19">_xludf.IFS(B40&lt;1,"NP",B38&lt;1,"NP",B38&lt;B40,"USA",B40&lt;B38,"Europe",B40=B38,"Draw")</f>
        <v>#NAME?</v>
      </c>
      <c r="C42" s="229" t="e">
        <f t="shared" ca="1" si="19"/>
        <v>#NAME?</v>
      </c>
      <c r="D42" s="229" t="e">
        <f t="shared" ca="1" si="19"/>
        <v>#NAME?</v>
      </c>
      <c r="E42" s="229" t="e">
        <f t="shared" ca="1" si="19"/>
        <v>#NAME?</v>
      </c>
      <c r="F42" s="229" t="e">
        <f t="shared" ca="1" si="19"/>
        <v>#NAME?</v>
      </c>
      <c r="G42" s="229" t="e">
        <f t="shared" ca="1" si="19"/>
        <v>#NAME?</v>
      </c>
      <c r="H42" s="229" t="e">
        <f t="shared" ca="1" si="19"/>
        <v>#NAME?</v>
      </c>
      <c r="I42" s="229" t="e">
        <f t="shared" ca="1" si="19"/>
        <v>#NAME?</v>
      </c>
      <c r="J42" s="229" t="e">
        <f t="shared" ca="1" si="19"/>
        <v>#NAME?</v>
      </c>
      <c r="K42" s="229" t="e">
        <f t="shared" ca="1" si="19"/>
        <v>#NAME?</v>
      </c>
      <c r="L42" s="229" t="e">
        <f t="shared" ca="1" si="19"/>
        <v>#NAME?</v>
      </c>
      <c r="M42" s="229" t="e">
        <f t="shared" ca="1" si="19"/>
        <v>#NAME?</v>
      </c>
      <c r="N42" s="229" t="e">
        <f t="shared" ca="1" si="19"/>
        <v>#NAME?</v>
      </c>
      <c r="O42" s="229" t="e">
        <f t="shared" ca="1" si="19"/>
        <v>#NAME?</v>
      </c>
      <c r="P42" s="229" t="e">
        <f t="shared" ca="1" si="19"/>
        <v>#NAME?</v>
      </c>
      <c r="Q42" s="229" t="e">
        <f t="shared" ca="1" si="19"/>
        <v>#NAME?</v>
      </c>
      <c r="R42" s="229" t="e">
        <f t="shared" ca="1" si="19"/>
        <v>#NAME?</v>
      </c>
      <c r="S42" s="229" t="e">
        <f t="shared" ca="1" si="19"/>
        <v>#NAME?</v>
      </c>
      <c r="T42" s="229" t="e">
        <f ca="1">_xludf.IFS(T38&gt;T40,"USA",T40&gt;T38,"Europe",T40=T38,"AS")</f>
        <v>#NAME?</v>
      </c>
      <c r="U42" s="230" t="e">
        <f ca="1">T42</f>
        <v>#NAME?</v>
      </c>
      <c r="V42" s="169"/>
      <c r="W42" s="169"/>
      <c r="X42" s="169"/>
      <c r="Y42" s="169"/>
      <c r="Z42" s="169"/>
    </row>
    <row r="43" spans="1:26" ht="15.75" customHeight="1" x14ac:dyDescent="0.35">
      <c r="A43" s="253"/>
      <c r="B43" s="253"/>
      <c r="C43" s="253"/>
      <c r="D43" s="253"/>
      <c r="E43" s="253"/>
      <c r="F43" s="253"/>
      <c r="G43" s="253"/>
      <c r="H43" s="253"/>
      <c r="I43" s="253"/>
      <c r="J43" s="253"/>
      <c r="K43" s="253"/>
      <c r="L43" s="253"/>
      <c r="M43" s="253"/>
      <c r="N43" s="253"/>
      <c r="O43" s="253"/>
      <c r="P43" s="253"/>
      <c r="Q43" s="253"/>
      <c r="R43" s="253"/>
      <c r="S43" s="253"/>
      <c r="T43" s="253"/>
      <c r="U43" s="253"/>
      <c r="V43" s="169"/>
      <c r="W43" s="169"/>
      <c r="X43" s="169"/>
      <c r="Y43" s="169"/>
      <c r="Z43" s="169"/>
    </row>
    <row r="44" spans="1:26" ht="15.75" customHeight="1" x14ac:dyDescent="0.35">
      <c r="A44" s="186" t="s">
        <v>79</v>
      </c>
      <c r="B44" s="187">
        <v>1</v>
      </c>
      <c r="C44" s="187">
        <f t="shared" ref="C44:S44" si="20">B44+1</f>
        <v>2</v>
      </c>
      <c r="D44" s="187">
        <f t="shared" si="20"/>
        <v>3</v>
      </c>
      <c r="E44" s="187">
        <f t="shared" si="20"/>
        <v>4</v>
      </c>
      <c r="F44" s="187">
        <f t="shared" si="20"/>
        <v>5</v>
      </c>
      <c r="G44" s="187">
        <f t="shared" si="20"/>
        <v>6</v>
      </c>
      <c r="H44" s="187">
        <f t="shared" si="20"/>
        <v>7</v>
      </c>
      <c r="I44" s="187">
        <f t="shared" si="20"/>
        <v>8</v>
      </c>
      <c r="J44" s="187">
        <f t="shared" si="20"/>
        <v>9</v>
      </c>
      <c r="K44" s="187">
        <f t="shared" si="20"/>
        <v>10</v>
      </c>
      <c r="L44" s="187">
        <f t="shared" si="20"/>
        <v>11</v>
      </c>
      <c r="M44" s="187">
        <f t="shared" si="20"/>
        <v>12</v>
      </c>
      <c r="N44" s="187">
        <f t="shared" si="20"/>
        <v>13</v>
      </c>
      <c r="O44" s="187">
        <f t="shared" si="20"/>
        <v>14</v>
      </c>
      <c r="P44" s="187">
        <f t="shared" si="20"/>
        <v>15</v>
      </c>
      <c r="Q44" s="187">
        <f t="shared" si="20"/>
        <v>16</v>
      </c>
      <c r="R44" s="187">
        <f t="shared" si="20"/>
        <v>17</v>
      </c>
      <c r="S44" s="187">
        <f t="shared" si="20"/>
        <v>18</v>
      </c>
      <c r="T44" s="187" t="s">
        <v>6</v>
      </c>
      <c r="U44" s="192" t="s">
        <v>87</v>
      </c>
      <c r="V44" s="169"/>
      <c r="W44" s="169"/>
      <c r="X44" s="169"/>
      <c r="Y44" s="169"/>
      <c r="Z44" s="169"/>
    </row>
    <row r="45" spans="1:26" ht="15.75" customHeight="1" x14ac:dyDescent="0.35">
      <c r="A45" s="203" t="s">
        <v>40</v>
      </c>
      <c r="B45" s="204" t="e">
        <f t="shared" ref="B45:S45" si="21">SMALL(B46,1)</f>
        <v>#REF!</v>
      </c>
      <c r="C45" s="204" t="e">
        <f t="shared" si="21"/>
        <v>#REF!</v>
      </c>
      <c r="D45" s="204" t="e">
        <f t="shared" si="21"/>
        <v>#REF!</v>
      </c>
      <c r="E45" s="204" t="e">
        <f t="shared" si="21"/>
        <v>#REF!</v>
      </c>
      <c r="F45" s="204" t="e">
        <f t="shared" si="21"/>
        <v>#REF!</v>
      </c>
      <c r="G45" s="204" t="e">
        <f t="shared" si="21"/>
        <v>#REF!</v>
      </c>
      <c r="H45" s="204" t="e">
        <f t="shared" si="21"/>
        <v>#REF!</v>
      </c>
      <c r="I45" s="204" t="e">
        <f t="shared" si="21"/>
        <v>#REF!</v>
      </c>
      <c r="J45" s="204" t="e">
        <f t="shared" si="21"/>
        <v>#REF!</v>
      </c>
      <c r="K45" s="204" t="e">
        <f t="shared" si="21"/>
        <v>#REF!</v>
      </c>
      <c r="L45" s="204" t="e">
        <f t="shared" si="21"/>
        <v>#REF!</v>
      </c>
      <c r="M45" s="204" t="e">
        <f t="shared" si="21"/>
        <v>#REF!</v>
      </c>
      <c r="N45" s="204" t="e">
        <f t="shared" si="21"/>
        <v>#REF!</v>
      </c>
      <c r="O45" s="204" t="e">
        <f t="shared" si="21"/>
        <v>#REF!</v>
      </c>
      <c r="P45" s="204" t="e">
        <f t="shared" si="21"/>
        <v>#REF!</v>
      </c>
      <c r="Q45" s="204" t="e">
        <f t="shared" si="21"/>
        <v>#REF!</v>
      </c>
      <c r="R45" s="204" t="e">
        <f t="shared" si="21"/>
        <v>#REF!</v>
      </c>
      <c r="S45" s="204" t="e">
        <f t="shared" si="21"/>
        <v>#REF!</v>
      </c>
      <c r="T45" s="198">
        <f ca="1">COUNTIF(B49:S49,"USA")</f>
        <v>0</v>
      </c>
      <c r="U45" s="209">
        <f ca="1">T45-T47</f>
        <v>0</v>
      </c>
      <c r="V45" s="169"/>
      <c r="W45" s="169"/>
      <c r="X45" s="169"/>
      <c r="Y45" s="169"/>
      <c r="Z45" s="169"/>
    </row>
    <row r="46" spans="1:26" ht="15.75" customHeight="1" x14ac:dyDescent="0.35">
      <c r="A46" s="210" t="s">
        <v>78</v>
      </c>
      <c r="B46" s="226" t="e">
        <f>VLOOKUP(A46,#REF!,5,FALSE)</f>
        <v>#REF!</v>
      </c>
      <c r="C46" s="234" t="e">
        <f>VLOOKUP(A46,#REF!,6,FALSE)</f>
        <v>#REF!</v>
      </c>
      <c r="D46" s="235" t="e">
        <f>VLOOKUP(A46,#REF!,7,FALSE)</f>
        <v>#REF!</v>
      </c>
      <c r="E46" s="234" t="e">
        <f>VLOOKUP(A46,#REF!,8,FALSE)</f>
        <v>#REF!</v>
      </c>
      <c r="F46" s="235" t="e">
        <f>VLOOKUP(A46,#REF!,9,FALSE)</f>
        <v>#REF!</v>
      </c>
      <c r="G46" s="235" t="e">
        <f>VLOOKUP(A46,#REF!,10,FALSE)</f>
        <v>#REF!</v>
      </c>
      <c r="H46" s="234" t="e">
        <f>VLOOKUP(A46,#REF!,11,FALSE)</f>
        <v>#REF!</v>
      </c>
      <c r="I46" s="235" t="e">
        <f>VLOOKUP(A46,#REF!,12,FALSE)</f>
        <v>#REF!</v>
      </c>
      <c r="J46" s="235" t="e">
        <f>VLOOKUP(A46,#REF!,13,FALSE)</f>
        <v>#REF!</v>
      </c>
      <c r="K46" s="235" t="e">
        <f>VLOOKUP(A46,#REF!,14,FALSE)</f>
        <v>#REF!</v>
      </c>
      <c r="L46" s="234" t="e">
        <f>VLOOKUP(A46,#REF!,15,FALSE)</f>
        <v>#REF!</v>
      </c>
      <c r="M46" s="234" t="e">
        <f>VLOOKUP(A46,#REF!,16,FALSE)</f>
        <v>#REF!</v>
      </c>
      <c r="N46" s="235" t="e">
        <f>VLOOKUP(A46,#REF!,17,FALSE)</f>
        <v>#REF!</v>
      </c>
      <c r="O46" s="234" t="e">
        <f>VLOOKUP(A46,#REF!,18,FALSE)</f>
        <v>#REF!</v>
      </c>
      <c r="P46" s="235" t="e">
        <f>VLOOKUP(A46,#REF!,19,FALSE)</f>
        <v>#REF!</v>
      </c>
      <c r="Q46" s="235" t="e">
        <f>VLOOKUP(A46,#REF!,20,FALSE)</f>
        <v>#REF!</v>
      </c>
      <c r="R46" s="234" t="e">
        <f>VLOOKUP(A46,#REF!,21,FALSE)</f>
        <v>#REF!</v>
      </c>
      <c r="S46" s="235" t="e">
        <f>VLOOKUP(A46,#REF!,22,FALSE)</f>
        <v>#REF!</v>
      </c>
      <c r="T46" s="234"/>
      <c r="U46" s="238"/>
      <c r="V46" s="193" t="e">
        <f ca="1">IF(U49="USA",20,0)</f>
        <v>#NAME?</v>
      </c>
      <c r="W46" s="169"/>
      <c r="X46" s="169"/>
      <c r="Y46" s="169"/>
      <c r="Z46" s="169"/>
    </row>
    <row r="47" spans="1:26" ht="15.75" customHeight="1" x14ac:dyDescent="0.35">
      <c r="A47" s="219" t="s">
        <v>41</v>
      </c>
      <c r="B47" s="221" t="e">
        <f t="shared" ref="B47:S47" si="22">SMALL(B48,1)</f>
        <v>#REF!</v>
      </c>
      <c r="C47" s="221" t="e">
        <f t="shared" si="22"/>
        <v>#REF!</v>
      </c>
      <c r="D47" s="221" t="e">
        <f t="shared" si="22"/>
        <v>#REF!</v>
      </c>
      <c r="E47" s="221" t="e">
        <f t="shared" si="22"/>
        <v>#REF!</v>
      </c>
      <c r="F47" s="221" t="e">
        <f t="shared" si="22"/>
        <v>#REF!</v>
      </c>
      <c r="G47" s="221" t="e">
        <f t="shared" si="22"/>
        <v>#REF!</v>
      </c>
      <c r="H47" s="221" t="e">
        <f t="shared" si="22"/>
        <v>#REF!</v>
      </c>
      <c r="I47" s="221" t="e">
        <f t="shared" si="22"/>
        <v>#REF!</v>
      </c>
      <c r="J47" s="221" t="e">
        <f t="shared" si="22"/>
        <v>#REF!</v>
      </c>
      <c r="K47" s="221" t="e">
        <f t="shared" si="22"/>
        <v>#REF!</v>
      </c>
      <c r="L47" s="221" t="e">
        <f t="shared" si="22"/>
        <v>#REF!</v>
      </c>
      <c r="M47" s="221" t="e">
        <f t="shared" si="22"/>
        <v>#REF!</v>
      </c>
      <c r="N47" s="221" t="e">
        <f t="shared" si="22"/>
        <v>#REF!</v>
      </c>
      <c r="O47" s="221" t="e">
        <f t="shared" si="22"/>
        <v>#REF!</v>
      </c>
      <c r="P47" s="221" t="e">
        <f t="shared" si="22"/>
        <v>#REF!</v>
      </c>
      <c r="Q47" s="221" t="e">
        <f t="shared" si="22"/>
        <v>#REF!</v>
      </c>
      <c r="R47" s="221" t="e">
        <f t="shared" si="22"/>
        <v>#REF!</v>
      </c>
      <c r="S47" s="221" t="e">
        <f t="shared" si="22"/>
        <v>#REF!</v>
      </c>
      <c r="T47" s="216">
        <f ca="1">COUNTIF(B49:S49,"Europe")</f>
        <v>0</v>
      </c>
      <c r="U47" s="225">
        <f ca="1">T47-T45</f>
        <v>0</v>
      </c>
      <c r="V47" s="184"/>
      <c r="W47" s="169"/>
      <c r="X47" s="169"/>
      <c r="Y47" s="169"/>
      <c r="Z47" s="169"/>
    </row>
    <row r="48" spans="1:26" ht="15.75" customHeight="1" x14ac:dyDescent="0.35">
      <c r="A48" s="218" t="s">
        <v>71</v>
      </c>
      <c r="B48" s="226" t="e">
        <f>VLOOKUP(A48,#REF!,5,FALSE)</f>
        <v>#REF!</v>
      </c>
      <c r="C48" s="234" t="e">
        <f>VLOOKUP(A48,#REF!,6,FALSE)</f>
        <v>#REF!</v>
      </c>
      <c r="D48" s="235" t="e">
        <f>VLOOKUP(A48,#REF!,7,FALSE)</f>
        <v>#REF!</v>
      </c>
      <c r="E48" s="234" t="e">
        <f>VLOOKUP(A48,#REF!,8,FALSE)</f>
        <v>#REF!</v>
      </c>
      <c r="F48" s="235" t="e">
        <f>VLOOKUP(A48,#REF!,9,FALSE)</f>
        <v>#REF!</v>
      </c>
      <c r="G48" s="235" t="e">
        <f>VLOOKUP(A48,#REF!,10,FALSE)</f>
        <v>#REF!</v>
      </c>
      <c r="H48" s="234" t="e">
        <f>VLOOKUP(A48,#REF!,11,FALSE)</f>
        <v>#REF!</v>
      </c>
      <c r="I48" s="235" t="e">
        <f>VLOOKUP(A48,#REF!,12,FALSE)</f>
        <v>#REF!</v>
      </c>
      <c r="J48" s="235" t="e">
        <f>VLOOKUP(A48,#REF!,13,FALSE)</f>
        <v>#REF!</v>
      </c>
      <c r="K48" s="235" t="e">
        <f>VLOOKUP(A48,#REF!,14,FALSE)</f>
        <v>#REF!</v>
      </c>
      <c r="L48" s="234" t="e">
        <f>VLOOKUP(A48,#REF!,15,FALSE)</f>
        <v>#REF!</v>
      </c>
      <c r="M48" s="234" t="e">
        <f>VLOOKUP(A48,#REF!,16,FALSE)</f>
        <v>#REF!</v>
      </c>
      <c r="N48" s="235" t="e">
        <f>VLOOKUP(A48,#REF!,17,FALSE)</f>
        <v>#REF!</v>
      </c>
      <c r="O48" s="234" t="e">
        <f>VLOOKUP(A48,#REF!,18,FALSE)</f>
        <v>#REF!</v>
      </c>
      <c r="P48" s="235" t="e">
        <f>VLOOKUP(A48,#REF!,19,FALSE)</f>
        <v>#REF!</v>
      </c>
      <c r="Q48" s="235" t="e">
        <f>VLOOKUP(A48,#REF!,20,FALSE)</f>
        <v>#REF!</v>
      </c>
      <c r="R48" s="234" t="e">
        <f>VLOOKUP(A48,#REF!,21,FALSE)</f>
        <v>#REF!</v>
      </c>
      <c r="S48" s="235" t="e">
        <f>VLOOKUP(A48,#REF!,22,FALSE)</f>
        <v>#REF!</v>
      </c>
      <c r="T48" s="234"/>
      <c r="U48" s="238"/>
      <c r="V48" s="193" t="e">
        <f ca="1">IF(U49="Europe",20,0)</f>
        <v>#NAME?</v>
      </c>
      <c r="W48" s="169"/>
      <c r="X48" s="169"/>
      <c r="Y48" s="169"/>
      <c r="Z48" s="169"/>
    </row>
    <row r="49" spans="1:26" ht="15.75" customHeight="1" x14ac:dyDescent="0.35">
      <c r="A49" s="241"/>
      <c r="B49" s="243" t="e">
        <f t="shared" ref="B49:S49" ca="1" si="23">_xludf.IFS(B47&lt;1,"NP",B45&lt;1,"NP",B45&lt;B47,"USA",B47&lt;B45,"Europe",B47=B45,"Draw")</f>
        <v>#NAME?</v>
      </c>
      <c r="C49" s="237" t="e">
        <f t="shared" ca="1" si="23"/>
        <v>#NAME?</v>
      </c>
      <c r="D49" s="237" t="e">
        <f t="shared" ca="1" si="23"/>
        <v>#NAME?</v>
      </c>
      <c r="E49" s="237" t="e">
        <f t="shared" ca="1" si="23"/>
        <v>#NAME?</v>
      </c>
      <c r="F49" s="237" t="e">
        <f t="shared" ca="1" si="23"/>
        <v>#NAME?</v>
      </c>
      <c r="G49" s="237" t="e">
        <f t="shared" ca="1" si="23"/>
        <v>#NAME?</v>
      </c>
      <c r="H49" s="237" t="e">
        <f t="shared" ca="1" si="23"/>
        <v>#NAME?</v>
      </c>
      <c r="I49" s="237" t="e">
        <f t="shared" ca="1" si="23"/>
        <v>#NAME?</v>
      </c>
      <c r="J49" s="237" t="e">
        <f t="shared" ca="1" si="23"/>
        <v>#NAME?</v>
      </c>
      <c r="K49" s="237" t="e">
        <f t="shared" ca="1" si="23"/>
        <v>#NAME?</v>
      </c>
      <c r="L49" s="237" t="e">
        <f t="shared" ca="1" si="23"/>
        <v>#NAME?</v>
      </c>
      <c r="M49" s="237" t="e">
        <f t="shared" ca="1" si="23"/>
        <v>#NAME?</v>
      </c>
      <c r="N49" s="237" t="e">
        <f t="shared" ca="1" si="23"/>
        <v>#NAME?</v>
      </c>
      <c r="O49" s="237" t="e">
        <f t="shared" ca="1" si="23"/>
        <v>#NAME?</v>
      </c>
      <c r="P49" s="237" t="e">
        <f t="shared" ca="1" si="23"/>
        <v>#NAME?</v>
      </c>
      <c r="Q49" s="237" t="e">
        <f t="shared" ca="1" si="23"/>
        <v>#NAME?</v>
      </c>
      <c r="R49" s="237" t="e">
        <f t="shared" ca="1" si="23"/>
        <v>#NAME?</v>
      </c>
      <c r="S49" s="237" t="e">
        <f t="shared" ca="1" si="23"/>
        <v>#NAME?</v>
      </c>
      <c r="T49" s="237" t="e">
        <f ca="1">_xludf.IFS(T45&gt;T47,"USA",T47&gt;T45,"Europe",T47=T45,"AS")</f>
        <v>#NAME?</v>
      </c>
      <c r="U49" s="239" t="e">
        <f ca="1">T49</f>
        <v>#NAME?</v>
      </c>
      <c r="V49" s="169"/>
      <c r="W49" s="169"/>
      <c r="X49" s="169"/>
      <c r="Y49" s="169"/>
      <c r="Z49" s="169"/>
    </row>
    <row r="50" spans="1:26" ht="15.75" customHeight="1" x14ac:dyDescent="0.35">
      <c r="A50" s="240"/>
      <c r="B50" s="224"/>
      <c r="C50" s="224"/>
      <c r="D50" s="224"/>
      <c r="E50" s="224"/>
      <c r="F50" s="224"/>
      <c r="G50" s="224"/>
      <c r="H50" s="224"/>
      <c r="I50" s="224"/>
      <c r="J50" s="224"/>
      <c r="K50" s="224"/>
      <c r="L50" s="224"/>
      <c r="M50" s="224"/>
      <c r="N50" s="224"/>
      <c r="O50" s="224"/>
      <c r="P50" s="224"/>
      <c r="Q50" s="224"/>
      <c r="R50" s="224"/>
      <c r="S50" s="224"/>
      <c r="T50" s="224"/>
      <c r="U50" s="224"/>
      <c r="V50" s="169"/>
      <c r="W50" s="169"/>
      <c r="X50" s="169"/>
      <c r="Y50" s="169"/>
      <c r="Z50" s="169"/>
    </row>
    <row r="51" spans="1:26" ht="15.75" customHeight="1" x14ac:dyDescent="0.35">
      <c r="A51" s="186" t="s">
        <v>79</v>
      </c>
      <c r="B51" s="187">
        <v>1</v>
      </c>
      <c r="C51" s="187">
        <f t="shared" ref="C51:S51" si="24">B51+1</f>
        <v>2</v>
      </c>
      <c r="D51" s="187">
        <f t="shared" si="24"/>
        <v>3</v>
      </c>
      <c r="E51" s="187">
        <f t="shared" si="24"/>
        <v>4</v>
      </c>
      <c r="F51" s="187">
        <f t="shared" si="24"/>
        <v>5</v>
      </c>
      <c r="G51" s="187">
        <f t="shared" si="24"/>
        <v>6</v>
      </c>
      <c r="H51" s="187">
        <f t="shared" si="24"/>
        <v>7</v>
      </c>
      <c r="I51" s="187">
        <f t="shared" si="24"/>
        <v>8</v>
      </c>
      <c r="J51" s="187">
        <f t="shared" si="24"/>
        <v>9</v>
      </c>
      <c r="K51" s="187">
        <f t="shared" si="24"/>
        <v>10</v>
      </c>
      <c r="L51" s="187">
        <f t="shared" si="24"/>
        <v>11</v>
      </c>
      <c r="M51" s="187">
        <f t="shared" si="24"/>
        <v>12</v>
      </c>
      <c r="N51" s="187">
        <f t="shared" si="24"/>
        <v>13</v>
      </c>
      <c r="O51" s="187">
        <f t="shared" si="24"/>
        <v>14</v>
      </c>
      <c r="P51" s="187">
        <f t="shared" si="24"/>
        <v>15</v>
      </c>
      <c r="Q51" s="187">
        <f t="shared" si="24"/>
        <v>16</v>
      </c>
      <c r="R51" s="187">
        <f t="shared" si="24"/>
        <v>17</v>
      </c>
      <c r="S51" s="187">
        <f t="shared" si="24"/>
        <v>18</v>
      </c>
      <c r="T51" s="187" t="s">
        <v>6</v>
      </c>
      <c r="U51" s="192" t="s">
        <v>87</v>
      </c>
      <c r="V51" s="169"/>
      <c r="W51" s="169"/>
      <c r="X51" s="169"/>
      <c r="Y51" s="169"/>
      <c r="Z51" s="169"/>
    </row>
    <row r="52" spans="1:26" ht="15.75" customHeight="1" x14ac:dyDescent="0.35">
      <c r="A52" s="242" t="s">
        <v>40</v>
      </c>
      <c r="B52" s="204" t="e">
        <f t="shared" ref="B52:S52" si="25">SMALL(B53,1)</f>
        <v>#REF!</v>
      </c>
      <c r="C52" s="204" t="e">
        <f t="shared" si="25"/>
        <v>#REF!</v>
      </c>
      <c r="D52" s="204" t="e">
        <f t="shared" si="25"/>
        <v>#REF!</v>
      </c>
      <c r="E52" s="204" t="e">
        <f t="shared" si="25"/>
        <v>#REF!</v>
      </c>
      <c r="F52" s="204" t="e">
        <f t="shared" si="25"/>
        <v>#REF!</v>
      </c>
      <c r="G52" s="204" t="e">
        <f t="shared" si="25"/>
        <v>#REF!</v>
      </c>
      <c r="H52" s="204" t="e">
        <f t="shared" si="25"/>
        <v>#REF!</v>
      </c>
      <c r="I52" s="204" t="e">
        <f t="shared" si="25"/>
        <v>#REF!</v>
      </c>
      <c r="J52" s="204" t="e">
        <f t="shared" si="25"/>
        <v>#REF!</v>
      </c>
      <c r="K52" s="204" t="e">
        <f t="shared" si="25"/>
        <v>#REF!</v>
      </c>
      <c r="L52" s="204" t="e">
        <f t="shared" si="25"/>
        <v>#REF!</v>
      </c>
      <c r="M52" s="204" t="e">
        <f t="shared" si="25"/>
        <v>#REF!</v>
      </c>
      <c r="N52" s="204" t="e">
        <f t="shared" si="25"/>
        <v>#REF!</v>
      </c>
      <c r="O52" s="204" t="e">
        <f t="shared" si="25"/>
        <v>#REF!</v>
      </c>
      <c r="P52" s="204" t="e">
        <f t="shared" si="25"/>
        <v>#REF!</v>
      </c>
      <c r="Q52" s="204" t="e">
        <f t="shared" si="25"/>
        <v>#REF!</v>
      </c>
      <c r="R52" s="204" t="e">
        <f t="shared" si="25"/>
        <v>#REF!</v>
      </c>
      <c r="S52" s="204" t="e">
        <f t="shared" si="25"/>
        <v>#REF!</v>
      </c>
      <c r="T52" s="198">
        <f ca="1">COUNTIF(B56:S56,"USA")</f>
        <v>0</v>
      </c>
      <c r="U52" s="209">
        <f ca="1">T52-T54</f>
        <v>0</v>
      </c>
      <c r="V52" s="169"/>
      <c r="W52" s="169"/>
      <c r="X52" s="169"/>
      <c r="Y52" s="169"/>
      <c r="Z52" s="169"/>
    </row>
    <row r="53" spans="1:26" ht="15.75" customHeight="1" x14ac:dyDescent="0.35">
      <c r="A53" s="210" t="s">
        <v>55</v>
      </c>
      <c r="B53" s="226" t="e">
        <f>VLOOKUP(A53,#REF!,5,FALSE)</f>
        <v>#REF!</v>
      </c>
      <c r="C53" s="234" t="e">
        <f>VLOOKUP(A53,#REF!,6,FALSE)</f>
        <v>#REF!</v>
      </c>
      <c r="D53" s="235" t="e">
        <f>VLOOKUP(A53,#REF!,7,FALSE)</f>
        <v>#REF!</v>
      </c>
      <c r="E53" s="234" t="e">
        <f>VLOOKUP(A53,#REF!,8,FALSE)</f>
        <v>#REF!</v>
      </c>
      <c r="F53" s="235" t="e">
        <f>VLOOKUP(A53,#REF!,9,FALSE)</f>
        <v>#REF!</v>
      </c>
      <c r="G53" s="235" t="e">
        <f>VLOOKUP(A53,#REF!,10,FALSE)</f>
        <v>#REF!</v>
      </c>
      <c r="H53" s="234" t="e">
        <f>VLOOKUP(A53,#REF!,11,FALSE)</f>
        <v>#REF!</v>
      </c>
      <c r="I53" s="235" t="e">
        <f>VLOOKUP(A53,#REF!,12,FALSE)</f>
        <v>#REF!</v>
      </c>
      <c r="J53" s="235" t="e">
        <f>VLOOKUP(A53,#REF!,13,FALSE)</f>
        <v>#REF!</v>
      </c>
      <c r="K53" s="235" t="e">
        <f>VLOOKUP(A53,#REF!,14,FALSE)</f>
        <v>#REF!</v>
      </c>
      <c r="L53" s="234" t="e">
        <f>VLOOKUP(A53,#REF!,15,FALSE)</f>
        <v>#REF!</v>
      </c>
      <c r="M53" s="234" t="e">
        <f>VLOOKUP(A53,#REF!,16,FALSE)</f>
        <v>#REF!</v>
      </c>
      <c r="N53" s="235" t="e">
        <f>VLOOKUP(A53,#REF!,17,FALSE)</f>
        <v>#REF!</v>
      </c>
      <c r="O53" s="234" t="e">
        <f>VLOOKUP(A53,#REF!,18,FALSE)</f>
        <v>#REF!</v>
      </c>
      <c r="P53" s="235" t="e">
        <f>VLOOKUP(A53,#REF!,19,FALSE)</f>
        <v>#REF!</v>
      </c>
      <c r="Q53" s="235" t="e">
        <f>VLOOKUP(A53,#REF!,20,FALSE)</f>
        <v>#REF!</v>
      </c>
      <c r="R53" s="234" t="e">
        <f>VLOOKUP(A53,#REF!,21,FALSE)</f>
        <v>#REF!</v>
      </c>
      <c r="S53" s="235" t="e">
        <f>VLOOKUP(A53,#REF!,22,FALSE)</f>
        <v>#REF!</v>
      </c>
      <c r="T53" s="234"/>
      <c r="U53" s="238"/>
      <c r="V53" s="193" t="e">
        <f ca="1">IF(U56="USA",20,0)</f>
        <v>#NAME?</v>
      </c>
      <c r="W53" s="169"/>
      <c r="X53" s="169"/>
      <c r="Y53" s="169"/>
      <c r="Z53" s="169"/>
    </row>
    <row r="54" spans="1:26" ht="15.75" customHeight="1" x14ac:dyDescent="0.35">
      <c r="A54" s="219" t="s">
        <v>41</v>
      </c>
      <c r="B54" s="221" t="e">
        <f t="shared" ref="B54:S54" si="26">SMALL(B55,1)</f>
        <v>#REF!</v>
      </c>
      <c r="C54" s="221" t="e">
        <f t="shared" si="26"/>
        <v>#REF!</v>
      </c>
      <c r="D54" s="221" t="e">
        <f t="shared" si="26"/>
        <v>#REF!</v>
      </c>
      <c r="E54" s="221" t="e">
        <f t="shared" si="26"/>
        <v>#REF!</v>
      </c>
      <c r="F54" s="221" t="e">
        <f t="shared" si="26"/>
        <v>#REF!</v>
      </c>
      <c r="G54" s="221" t="e">
        <f t="shared" si="26"/>
        <v>#REF!</v>
      </c>
      <c r="H54" s="221" t="e">
        <f t="shared" si="26"/>
        <v>#REF!</v>
      </c>
      <c r="I54" s="221" t="e">
        <f t="shared" si="26"/>
        <v>#REF!</v>
      </c>
      <c r="J54" s="221" t="e">
        <f t="shared" si="26"/>
        <v>#REF!</v>
      </c>
      <c r="K54" s="221" t="e">
        <f t="shared" si="26"/>
        <v>#REF!</v>
      </c>
      <c r="L54" s="221" t="e">
        <f t="shared" si="26"/>
        <v>#REF!</v>
      </c>
      <c r="M54" s="221" t="e">
        <f t="shared" si="26"/>
        <v>#REF!</v>
      </c>
      <c r="N54" s="221" t="e">
        <f t="shared" si="26"/>
        <v>#REF!</v>
      </c>
      <c r="O54" s="221" t="e">
        <f t="shared" si="26"/>
        <v>#REF!</v>
      </c>
      <c r="P54" s="221" t="e">
        <f t="shared" si="26"/>
        <v>#REF!</v>
      </c>
      <c r="Q54" s="221" t="e">
        <f t="shared" si="26"/>
        <v>#REF!</v>
      </c>
      <c r="R54" s="221" t="e">
        <f t="shared" si="26"/>
        <v>#REF!</v>
      </c>
      <c r="S54" s="221" t="e">
        <f t="shared" si="26"/>
        <v>#REF!</v>
      </c>
      <c r="T54" s="216">
        <f ca="1">COUNTIF(B56:S56,"Europe")</f>
        <v>0</v>
      </c>
      <c r="U54" s="225">
        <f ca="1">T54-T52</f>
        <v>0</v>
      </c>
      <c r="V54" s="184"/>
      <c r="W54" s="169"/>
      <c r="X54" s="169"/>
      <c r="Y54" s="169"/>
      <c r="Z54" s="169"/>
    </row>
    <row r="55" spans="1:26" ht="15.75" customHeight="1" x14ac:dyDescent="0.35">
      <c r="A55" s="218" t="s">
        <v>71</v>
      </c>
      <c r="B55" s="226" t="e">
        <f>VLOOKUP(A55,#REF!,5,FALSE)</f>
        <v>#REF!</v>
      </c>
      <c r="C55" s="234" t="e">
        <f>VLOOKUP(A55,#REF!,6,FALSE)</f>
        <v>#REF!</v>
      </c>
      <c r="D55" s="235" t="e">
        <f>VLOOKUP(A55,#REF!,7,FALSE)</f>
        <v>#REF!</v>
      </c>
      <c r="E55" s="234" t="e">
        <f>VLOOKUP(A55,#REF!,8,FALSE)</f>
        <v>#REF!</v>
      </c>
      <c r="F55" s="235" t="e">
        <f>VLOOKUP(A55,#REF!,9,FALSE)</f>
        <v>#REF!</v>
      </c>
      <c r="G55" s="235" t="e">
        <f>VLOOKUP(A55,#REF!,10,FALSE)</f>
        <v>#REF!</v>
      </c>
      <c r="H55" s="234" t="e">
        <f>VLOOKUP(A55,#REF!,11,FALSE)</f>
        <v>#REF!</v>
      </c>
      <c r="I55" s="235" t="e">
        <f>VLOOKUP(A55,#REF!,12,FALSE)</f>
        <v>#REF!</v>
      </c>
      <c r="J55" s="235" t="e">
        <f>VLOOKUP(A55,#REF!,13,FALSE)</f>
        <v>#REF!</v>
      </c>
      <c r="K55" s="235" t="e">
        <f>VLOOKUP(A55,#REF!,14,FALSE)</f>
        <v>#REF!</v>
      </c>
      <c r="L55" s="234" t="e">
        <f>VLOOKUP(A55,#REF!,15,FALSE)</f>
        <v>#REF!</v>
      </c>
      <c r="M55" s="234" t="e">
        <f>VLOOKUP(A55,#REF!,16,FALSE)</f>
        <v>#REF!</v>
      </c>
      <c r="N55" s="235" t="e">
        <f>VLOOKUP(A55,#REF!,17,FALSE)</f>
        <v>#REF!</v>
      </c>
      <c r="O55" s="234" t="e">
        <f>VLOOKUP(A55,#REF!,18,FALSE)</f>
        <v>#REF!</v>
      </c>
      <c r="P55" s="235" t="e">
        <f>VLOOKUP(A55,#REF!,19,FALSE)</f>
        <v>#REF!</v>
      </c>
      <c r="Q55" s="235" t="e">
        <f>VLOOKUP(A55,#REF!,20,FALSE)</f>
        <v>#REF!</v>
      </c>
      <c r="R55" s="234" t="e">
        <f>VLOOKUP(A55,#REF!,21,FALSE)</f>
        <v>#REF!</v>
      </c>
      <c r="S55" s="235" t="e">
        <f>VLOOKUP(A55,#REF!,22,FALSE)</f>
        <v>#REF!</v>
      </c>
      <c r="T55" s="234"/>
      <c r="U55" s="238"/>
      <c r="V55" s="193" t="e">
        <f ca="1">IF(U56="Europe",20,0)</f>
        <v>#NAME?</v>
      </c>
      <c r="W55" s="169"/>
      <c r="X55" s="169"/>
      <c r="Y55" s="169"/>
      <c r="Z55" s="169"/>
    </row>
    <row r="56" spans="1:26" ht="15.75" customHeight="1" x14ac:dyDescent="0.35">
      <c r="A56" s="241"/>
      <c r="B56" s="244" t="e">
        <f t="shared" ref="B56:S56" ca="1" si="27">_xludf.IFS(B54&lt;1,"NP",B52&lt;1,"NP",B52&lt;B54,"USA",B54&lt;B52,"Europe",B54=B52,"Draw")</f>
        <v>#NAME?</v>
      </c>
      <c r="C56" s="229" t="e">
        <f t="shared" ca="1" si="27"/>
        <v>#NAME?</v>
      </c>
      <c r="D56" s="229" t="e">
        <f t="shared" ca="1" si="27"/>
        <v>#NAME?</v>
      </c>
      <c r="E56" s="229" t="e">
        <f t="shared" ca="1" si="27"/>
        <v>#NAME?</v>
      </c>
      <c r="F56" s="229" t="e">
        <f t="shared" ca="1" si="27"/>
        <v>#NAME?</v>
      </c>
      <c r="G56" s="229" t="e">
        <f t="shared" ca="1" si="27"/>
        <v>#NAME?</v>
      </c>
      <c r="H56" s="229" t="e">
        <f t="shared" ca="1" si="27"/>
        <v>#NAME?</v>
      </c>
      <c r="I56" s="229" t="e">
        <f t="shared" ca="1" si="27"/>
        <v>#NAME?</v>
      </c>
      <c r="J56" s="229" t="e">
        <f t="shared" ca="1" si="27"/>
        <v>#NAME?</v>
      </c>
      <c r="K56" s="229" t="e">
        <f t="shared" ca="1" si="27"/>
        <v>#NAME?</v>
      </c>
      <c r="L56" s="229" t="e">
        <f t="shared" ca="1" si="27"/>
        <v>#NAME?</v>
      </c>
      <c r="M56" s="229" t="e">
        <f t="shared" ca="1" si="27"/>
        <v>#NAME?</v>
      </c>
      <c r="N56" s="229" t="e">
        <f t="shared" ca="1" si="27"/>
        <v>#NAME?</v>
      </c>
      <c r="O56" s="229" t="e">
        <f t="shared" ca="1" si="27"/>
        <v>#NAME?</v>
      </c>
      <c r="P56" s="229" t="e">
        <f t="shared" ca="1" si="27"/>
        <v>#NAME?</v>
      </c>
      <c r="Q56" s="229" t="e">
        <f t="shared" ca="1" si="27"/>
        <v>#NAME?</v>
      </c>
      <c r="R56" s="229" t="e">
        <f t="shared" ca="1" si="27"/>
        <v>#NAME?</v>
      </c>
      <c r="S56" s="229" t="e">
        <f t="shared" ca="1" si="27"/>
        <v>#NAME?</v>
      </c>
      <c r="T56" s="229" t="e">
        <f ca="1">_xludf.IFS(T52&gt;T54,"USA",T54&gt;T52,"Europe",T54=T52,"AS")</f>
        <v>#NAME?</v>
      </c>
      <c r="U56" s="230" t="e">
        <f ca="1">T56</f>
        <v>#NAME?</v>
      </c>
      <c r="V56" s="169"/>
      <c r="W56" s="169"/>
      <c r="X56" s="169"/>
      <c r="Y56" s="169"/>
      <c r="Z56" s="169"/>
    </row>
    <row r="57" spans="1:26" ht="15.75" customHeight="1" x14ac:dyDescent="0.35">
      <c r="A57" s="240"/>
      <c r="B57" s="169"/>
      <c r="C57" s="169"/>
      <c r="D57" s="169"/>
      <c r="E57" s="169"/>
      <c r="F57" s="169"/>
      <c r="G57" s="169"/>
      <c r="H57" s="169"/>
      <c r="I57" s="169"/>
      <c r="J57" s="169"/>
      <c r="K57" s="169"/>
      <c r="L57" s="169"/>
      <c r="M57" s="169"/>
      <c r="N57" s="169"/>
      <c r="O57" s="169"/>
      <c r="P57" s="169"/>
      <c r="Q57" s="169"/>
      <c r="R57" s="169"/>
      <c r="S57" s="169"/>
      <c r="T57" s="169"/>
      <c r="U57" s="169"/>
      <c r="V57" s="169"/>
      <c r="W57" s="169"/>
      <c r="X57" s="169"/>
      <c r="Y57" s="169"/>
      <c r="Z57" s="169"/>
    </row>
    <row r="58" spans="1:26" ht="15.75" customHeight="1" x14ac:dyDescent="0.35">
      <c r="A58" s="186" t="s">
        <v>79</v>
      </c>
      <c r="B58" s="187">
        <v>1</v>
      </c>
      <c r="C58" s="187">
        <f t="shared" ref="C58:S58" si="28">B58+1</f>
        <v>2</v>
      </c>
      <c r="D58" s="187">
        <f t="shared" si="28"/>
        <v>3</v>
      </c>
      <c r="E58" s="187">
        <f t="shared" si="28"/>
        <v>4</v>
      </c>
      <c r="F58" s="187">
        <f t="shared" si="28"/>
        <v>5</v>
      </c>
      <c r="G58" s="187">
        <f t="shared" si="28"/>
        <v>6</v>
      </c>
      <c r="H58" s="187">
        <f t="shared" si="28"/>
        <v>7</v>
      </c>
      <c r="I58" s="187">
        <f t="shared" si="28"/>
        <v>8</v>
      </c>
      <c r="J58" s="187">
        <f t="shared" si="28"/>
        <v>9</v>
      </c>
      <c r="K58" s="187">
        <f t="shared" si="28"/>
        <v>10</v>
      </c>
      <c r="L58" s="187">
        <f t="shared" si="28"/>
        <v>11</v>
      </c>
      <c r="M58" s="187">
        <f t="shared" si="28"/>
        <v>12</v>
      </c>
      <c r="N58" s="187">
        <f t="shared" si="28"/>
        <v>13</v>
      </c>
      <c r="O58" s="187">
        <f t="shared" si="28"/>
        <v>14</v>
      </c>
      <c r="P58" s="187">
        <f t="shared" si="28"/>
        <v>15</v>
      </c>
      <c r="Q58" s="187">
        <f t="shared" si="28"/>
        <v>16</v>
      </c>
      <c r="R58" s="187">
        <f t="shared" si="28"/>
        <v>17</v>
      </c>
      <c r="S58" s="187">
        <f t="shared" si="28"/>
        <v>18</v>
      </c>
      <c r="T58" s="187" t="s">
        <v>6</v>
      </c>
      <c r="U58" s="192" t="s">
        <v>87</v>
      </c>
      <c r="V58" s="169"/>
      <c r="W58" s="169"/>
      <c r="X58" s="169"/>
      <c r="Y58" s="169"/>
      <c r="Z58" s="169"/>
    </row>
    <row r="59" spans="1:26" ht="15.75" customHeight="1" x14ac:dyDescent="0.35">
      <c r="A59" s="242" t="s">
        <v>40</v>
      </c>
      <c r="B59" s="204" t="e">
        <f t="shared" ref="B59:S59" si="29">SMALL(B60,1)</f>
        <v>#REF!</v>
      </c>
      <c r="C59" s="204" t="e">
        <f t="shared" si="29"/>
        <v>#REF!</v>
      </c>
      <c r="D59" s="204" t="e">
        <f t="shared" si="29"/>
        <v>#REF!</v>
      </c>
      <c r="E59" s="204" t="e">
        <f t="shared" si="29"/>
        <v>#REF!</v>
      </c>
      <c r="F59" s="204" t="e">
        <f t="shared" si="29"/>
        <v>#REF!</v>
      </c>
      <c r="G59" s="204" t="e">
        <f t="shared" si="29"/>
        <v>#REF!</v>
      </c>
      <c r="H59" s="204" t="e">
        <f t="shared" si="29"/>
        <v>#REF!</v>
      </c>
      <c r="I59" s="204" t="e">
        <f t="shared" si="29"/>
        <v>#REF!</v>
      </c>
      <c r="J59" s="204" t="e">
        <f t="shared" si="29"/>
        <v>#REF!</v>
      </c>
      <c r="K59" s="204" t="e">
        <f t="shared" si="29"/>
        <v>#REF!</v>
      </c>
      <c r="L59" s="204" t="e">
        <f t="shared" si="29"/>
        <v>#REF!</v>
      </c>
      <c r="M59" s="204" t="e">
        <f t="shared" si="29"/>
        <v>#REF!</v>
      </c>
      <c r="N59" s="204" t="e">
        <f t="shared" si="29"/>
        <v>#REF!</v>
      </c>
      <c r="O59" s="204" t="e">
        <f t="shared" si="29"/>
        <v>#REF!</v>
      </c>
      <c r="P59" s="204" t="e">
        <f t="shared" si="29"/>
        <v>#REF!</v>
      </c>
      <c r="Q59" s="204" t="e">
        <f t="shared" si="29"/>
        <v>#REF!</v>
      </c>
      <c r="R59" s="204" t="e">
        <f t="shared" si="29"/>
        <v>#REF!</v>
      </c>
      <c r="S59" s="204" t="e">
        <f t="shared" si="29"/>
        <v>#REF!</v>
      </c>
      <c r="T59" s="198">
        <f ca="1">COUNTIF(B63:S63,"USA")</f>
        <v>0</v>
      </c>
      <c r="U59" s="209">
        <f ca="1">T59-T61</f>
        <v>0</v>
      </c>
      <c r="V59" s="169"/>
      <c r="W59" s="169"/>
      <c r="X59" s="169"/>
      <c r="Y59" s="169"/>
      <c r="Z59" s="169"/>
    </row>
    <row r="60" spans="1:26" ht="15.75" customHeight="1" x14ac:dyDescent="0.35">
      <c r="A60" s="210" t="s">
        <v>55</v>
      </c>
      <c r="B60" s="226" t="e">
        <f>VLOOKUP(A60,#REF!,5,FALSE)</f>
        <v>#REF!</v>
      </c>
      <c r="C60" s="234" t="e">
        <f>VLOOKUP(A60,#REF!,6,FALSE)</f>
        <v>#REF!</v>
      </c>
      <c r="D60" s="235" t="e">
        <f>VLOOKUP(A60,#REF!,7,FALSE)</f>
        <v>#REF!</v>
      </c>
      <c r="E60" s="234" t="e">
        <f>VLOOKUP(A60,#REF!,8,FALSE)</f>
        <v>#REF!</v>
      </c>
      <c r="F60" s="235" t="e">
        <f>VLOOKUP(A60,#REF!,9,FALSE)</f>
        <v>#REF!</v>
      </c>
      <c r="G60" s="235" t="e">
        <f>VLOOKUP(A60,#REF!,10,FALSE)</f>
        <v>#REF!</v>
      </c>
      <c r="H60" s="234" t="e">
        <f>VLOOKUP(A60,#REF!,11,FALSE)</f>
        <v>#REF!</v>
      </c>
      <c r="I60" s="235" t="e">
        <f>VLOOKUP(A60,#REF!,12,FALSE)</f>
        <v>#REF!</v>
      </c>
      <c r="J60" s="235" t="e">
        <f>VLOOKUP(A60,#REF!,13,FALSE)</f>
        <v>#REF!</v>
      </c>
      <c r="K60" s="235" t="e">
        <f>VLOOKUP(A60,#REF!,14,FALSE)</f>
        <v>#REF!</v>
      </c>
      <c r="L60" s="234" t="e">
        <f>VLOOKUP(A60,#REF!,15,FALSE)</f>
        <v>#REF!</v>
      </c>
      <c r="M60" s="234" t="e">
        <f>VLOOKUP(A60,#REF!,16,FALSE)</f>
        <v>#REF!</v>
      </c>
      <c r="N60" s="235" t="e">
        <f>VLOOKUP(A60,#REF!,17,FALSE)</f>
        <v>#REF!</v>
      </c>
      <c r="O60" s="234" t="e">
        <f>VLOOKUP(A60,#REF!,18,FALSE)</f>
        <v>#REF!</v>
      </c>
      <c r="P60" s="235" t="e">
        <f>VLOOKUP(A60,#REF!,19,FALSE)</f>
        <v>#REF!</v>
      </c>
      <c r="Q60" s="235" t="e">
        <f>VLOOKUP(A60,#REF!,20,FALSE)</f>
        <v>#REF!</v>
      </c>
      <c r="R60" s="234" t="e">
        <f>VLOOKUP(A60,#REF!,21,FALSE)</f>
        <v>#REF!</v>
      </c>
      <c r="S60" s="235" t="e">
        <f>VLOOKUP(A60,#REF!,22,FALSE)</f>
        <v>#REF!</v>
      </c>
      <c r="T60" s="234"/>
      <c r="U60" s="238"/>
      <c r="V60" s="193" t="e">
        <f ca="1">IF(U63="USA",20,0)</f>
        <v>#NAME?</v>
      </c>
      <c r="W60" s="169"/>
      <c r="X60" s="169"/>
      <c r="Y60" s="169"/>
      <c r="Z60" s="169"/>
    </row>
    <row r="61" spans="1:26" ht="15.75" customHeight="1" x14ac:dyDescent="0.35">
      <c r="A61" s="219" t="s">
        <v>41</v>
      </c>
      <c r="B61" s="221" t="e">
        <f t="shared" ref="B61:S61" si="30">SMALL(B62,1)</f>
        <v>#REF!</v>
      </c>
      <c r="C61" s="221" t="e">
        <f t="shared" si="30"/>
        <v>#REF!</v>
      </c>
      <c r="D61" s="221" t="e">
        <f t="shared" si="30"/>
        <v>#REF!</v>
      </c>
      <c r="E61" s="221" t="e">
        <f t="shared" si="30"/>
        <v>#REF!</v>
      </c>
      <c r="F61" s="221" t="e">
        <f t="shared" si="30"/>
        <v>#REF!</v>
      </c>
      <c r="G61" s="221" t="e">
        <f t="shared" si="30"/>
        <v>#REF!</v>
      </c>
      <c r="H61" s="221" t="e">
        <f t="shared" si="30"/>
        <v>#REF!</v>
      </c>
      <c r="I61" s="221" t="e">
        <f t="shared" si="30"/>
        <v>#REF!</v>
      </c>
      <c r="J61" s="221" t="e">
        <f t="shared" si="30"/>
        <v>#REF!</v>
      </c>
      <c r="K61" s="221" t="e">
        <f t="shared" si="30"/>
        <v>#REF!</v>
      </c>
      <c r="L61" s="221" t="e">
        <f t="shared" si="30"/>
        <v>#REF!</v>
      </c>
      <c r="M61" s="221" t="e">
        <f t="shared" si="30"/>
        <v>#REF!</v>
      </c>
      <c r="N61" s="221" t="e">
        <f t="shared" si="30"/>
        <v>#REF!</v>
      </c>
      <c r="O61" s="221" t="e">
        <f t="shared" si="30"/>
        <v>#REF!</v>
      </c>
      <c r="P61" s="221" t="e">
        <f t="shared" si="30"/>
        <v>#REF!</v>
      </c>
      <c r="Q61" s="221" t="e">
        <f t="shared" si="30"/>
        <v>#REF!</v>
      </c>
      <c r="R61" s="221" t="e">
        <f t="shared" si="30"/>
        <v>#REF!</v>
      </c>
      <c r="S61" s="221" t="e">
        <f t="shared" si="30"/>
        <v>#REF!</v>
      </c>
      <c r="T61" s="216">
        <f ca="1">COUNTIF(B63:S63,"Europe")</f>
        <v>0</v>
      </c>
      <c r="U61" s="225">
        <f ca="1">T61-T59</f>
        <v>0</v>
      </c>
      <c r="V61" s="184"/>
      <c r="W61" s="169"/>
      <c r="X61" s="169"/>
      <c r="Y61" s="169"/>
      <c r="Z61" s="169"/>
    </row>
    <row r="62" spans="1:26" ht="15.75" customHeight="1" x14ac:dyDescent="0.35">
      <c r="A62" s="218" t="s">
        <v>71</v>
      </c>
      <c r="B62" s="226" t="e">
        <f>VLOOKUP(A62,#REF!,5,FALSE)</f>
        <v>#REF!</v>
      </c>
      <c r="C62" s="234" t="e">
        <f>VLOOKUP(A62,#REF!,6,FALSE)</f>
        <v>#REF!</v>
      </c>
      <c r="D62" s="235" t="e">
        <f>VLOOKUP(A62,#REF!,7,FALSE)</f>
        <v>#REF!</v>
      </c>
      <c r="E62" s="234" t="e">
        <f>VLOOKUP(A62,#REF!,8,FALSE)</f>
        <v>#REF!</v>
      </c>
      <c r="F62" s="235" t="e">
        <f>VLOOKUP(A62,#REF!,9,FALSE)</f>
        <v>#REF!</v>
      </c>
      <c r="G62" s="235" t="e">
        <f>VLOOKUP(A62,#REF!,10,FALSE)</f>
        <v>#REF!</v>
      </c>
      <c r="H62" s="234" t="e">
        <f>VLOOKUP(A62,#REF!,11,FALSE)</f>
        <v>#REF!</v>
      </c>
      <c r="I62" s="235" t="e">
        <f>VLOOKUP(A62,#REF!,12,FALSE)</f>
        <v>#REF!</v>
      </c>
      <c r="J62" s="235" t="e">
        <f>VLOOKUP(A62,#REF!,13,FALSE)</f>
        <v>#REF!</v>
      </c>
      <c r="K62" s="235" t="e">
        <f>VLOOKUP(A62,#REF!,14,FALSE)</f>
        <v>#REF!</v>
      </c>
      <c r="L62" s="234" t="e">
        <f>VLOOKUP(A62,#REF!,15,FALSE)</f>
        <v>#REF!</v>
      </c>
      <c r="M62" s="234" t="e">
        <f>VLOOKUP(A62,#REF!,16,FALSE)</f>
        <v>#REF!</v>
      </c>
      <c r="N62" s="235" t="e">
        <f>VLOOKUP(A62,#REF!,17,FALSE)</f>
        <v>#REF!</v>
      </c>
      <c r="O62" s="234" t="e">
        <f>VLOOKUP(A62,#REF!,18,FALSE)</f>
        <v>#REF!</v>
      </c>
      <c r="P62" s="235" t="e">
        <f>VLOOKUP(A62,#REF!,19,FALSE)</f>
        <v>#REF!</v>
      </c>
      <c r="Q62" s="235" t="e">
        <f>VLOOKUP(A62,#REF!,20,FALSE)</f>
        <v>#REF!</v>
      </c>
      <c r="R62" s="234" t="e">
        <f>VLOOKUP(A62,#REF!,21,FALSE)</f>
        <v>#REF!</v>
      </c>
      <c r="S62" s="235" t="e">
        <f>VLOOKUP(A62,#REF!,22,FALSE)</f>
        <v>#REF!</v>
      </c>
      <c r="T62" s="234"/>
      <c r="U62" s="238"/>
      <c r="V62" s="193" t="e">
        <f ca="1">IF(U63="Europe",20,0)</f>
        <v>#NAME?</v>
      </c>
      <c r="W62" s="169"/>
      <c r="X62" s="169"/>
      <c r="Y62" s="169"/>
      <c r="Z62" s="169"/>
    </row>
    <row r="63" spans="1:26" ht="15.75" customHeight="1" x14ac:dyDescent="0.35">
      <c r="A63" s="241"/>
      <c r="B63" s="244" t="e">
        <f t="shared" ref="B63:S63" ca="1" si="31">_xludf.IFS(B61&lt;1,"NP",B59&lt;1,"NP",B59&lt;B61,"USA",B61&lt;B59,"Europe",B61=B59,"Draw")</f>
        <v>#NAME?</v>
      </c>
      <c r="C63" s="229" t="e">
        <f t="shared" ca="1" si="31"/>
        <v>#NAME?</v>
      </c>
      <c r="D63" s="229" t="e">
        <f t="shared" ca="1" si="31"/>
        <v>#NAME?</v>
      </c>
      <c r="E63" s="229" t="e">
        <f t="shared" ca="1" si="31"/>
        <v>#NAME?</v>
      </c>
      <c r="F63" s="229" t="e">
        <f t="shared" ca="1" si="31"/>
        <v>#NAME?</v>
      </c>
      <c r="G63" s="229" t="e">
        <f t="shared" ca="1" si="31"/>
        <v>#NAME?</v>
      </c>
      <c r="H63" s="229" t="e">
        <f t="shared" ca="1" si="31"/>
        <v>#NAME?</v>
      </c>
      <c r="I63" s="229" t="e">
        <f t="shared" ca="1" si="31"/>
        <v>#NAME?</v>
      </c>
      <c r="J63" s="229" t="e">
        <f t="shared" ca="1" si="31"/>
        <v>#NAME?</v>
      </c>
      <c r="K63" s="229" t="e">
        <f t="shared" ca="1" si="31"/>
        <v>#NAME?</v>
      </c>
      <c r="L63" s="229" t="e">
        <f t="shared" ca="1" si="31"/>
        <v>#NAME?</v>
      </c>
      <c r="M63" s="229" t="e">
        <f t="shared" ca="1" si="31"/>
        <v>#NAME?</v>
      </c>
      <c r="N63" s="229" t="e">
        <f t="shared" ca="1" si="31"/>
        <v>#NAME?</v>
      </c>
      <c r="O63" s="229" t="e">
        <f t="shared" ca="1" si="31"/>
        <v>#NAME?</v>
      </c>
      <c r="P63" s="229" t="e">
        <f t="shared" ca="1" si="31"/>
        <v>#NAME?</v>
      </c>
      <c r="Q63" s="229" t="e">
        <f t="shared" ca="1" si="31"/>
        <v>#NAME?</v>
      </c>
      <c r="R63" s="229" t="e">
        <f t="shared" ca="1" si="31"/>
        <v>#NAME?</v>
      </c>
      <c r="S63" s="229" t="e">
        <f t="shared" ca="1" si="31"/>
        <v>#NAME?</v>
      </c>
      <c r="T63" s="229" t="e">
        <f ca="1">_xludf.IFS(T59&gt;T61,"USA",T61&gt;T59,"Europe",T61=T59,"AS")</f>
        <v>#NAME?</v>
      </c>
      <c r="U63" s="230" t="e">
        <f ca="1">T63</f>
        <v>#NAME?</v>
      </c>
      <c r="V63" s="169"/>
      <c r="W63" s="169"/>
      <c r="X63" s="169"/>
      <c r="Y63" s="169"/>
      <c r="Z63" s="169"/>
    </row>
    <row r="64" spans="1:26" ht="15.75" customHeight="1" x14ac:dyDescent="0.35">
      <c r="A64" s="240"/>
      <c r="B64" s="169"/>
      <c r="C64" s="169"/>
      <c r="D64" s="169"/>
      <c r="E64" s="169"/>
      <c r="F64" s="169"/>
      <c r="G64" s="169"/>
      <c r="H64" s="169"/>
      <c r="I64" s="169"/>
      <c r="J64" s="169"/>
      <c r="K64" s="169"/>
      <c r="L64" s="169"/>
      <c r="M64" s="169"/>
      <c r="N64" s="169"/>
      <c r="O64" s="169"/>
      <c r="P64" s="169"/>
      <c r="Q64" s="169"/>
      <c r="R64" s="169"/>
      <c r="S64" s="169"/>
      <c r="T64" s="169"/>
      <c r="U64" s="169"/>
      <c r="V64" s="169"/>
      <c r="W64" s="169"/>
      <c r="X64" s="169"/>
      <c r="Y64" s="169"/>
      <c r="Z64" s="169"/>
    </row>
    <row r="65" spans="1:26" ht="15.75" customHeight="1" x14ac:dyDescent="0.35">
      <c r="A65" s="186" t="s">
        <v>79</v>
      </c>
      <c r="B65" s="187">
        <v>1</v>
      </c>
      <c r="C65" s="187">
        <f t="shared" ref="C65:S65" si="32">B65+1</f>
        <v>2</v>
      </c>
      <c r="D65" s="187">
        <f t="shared" si="32"/>
        <v>3</v>
      </c>
      <c r="E65" s="187">
        <f t="shared" si="32"/>
        <v>4</v>
      </c>
      <c r="F65" s="187">
        <f t="shared" si="32"/>
        <v>5</v>
      </c>
      <c r="G65" s="187">
        <f t="shared" si="32"/>
        <v>6</v>
      </c>
      <c r="H65" s="187">
        <f t="shared" si="32"/>
        <v>7</v>
      </c>
      <c r="I65" s="187">
        <f t="shared" si="32"/>
        <v>8</v>
      </c>
      <c r="J65" s="187">
        <f t="shared" si="32"/>
        <v>9</v>
      </c>
      <c r="K65" s="187">
        <f t="shared" si="32"/>
        <v>10</v>
      </c>
      <c r="L65" s="187">
        <f t="shared" si="32"/>
        <v>11</v>
      </c>
      <c r="M65" s="187">
        <f t="shared" si="32"/>
        <v>12</v>
      </c>
      <c r="N65" s="187">
        <f t="shared" si="32"/>
        <v>13</v>
      </c>
      <c r="O65" s="187">
        <f t="shared" si="32"/>
        <v>14</v>
      </c>
      <c r="P65" s="187">
        <f t="shared" si="32"/>
        <v>15</v>
      </c>
      <c r="Q65" s="187">
        <f t="shared" si="32"/>
        <v>16</v>
      </c>
      <c r="R65" s="187">
        <f t="shared" si="32"/>
        <v>17</v>
      </c>
      <c r="S65" s="187">
        <f t="shared" si="32"/>
        <v>18</v>
      </c>
      <c r="T65" s="187" t="s">
        <v>6</v>
      </c>
      <c r="U65" s="192" t="s">
        <v>87</v>
      </c>
      <c r="V65" s="169"/>
      <c r="W65" s="169"/>
      <c r="X65" s="169"/>
      <c r="Y65" s="169"/>
      <c r="Z65" s="169"/>
    </row>
    <row r="66" spans="1:26" ht="15.75" customHeight="1" x14ac:dyDescent="0.35">
      <c r="A66" s="203" t="s">
        <v>40</v>
      </c>
      <c r="B66" s="204" t="e">
        <f t="shared" ref="B66:S66" si="33">SMALL(B67,1)</f>
        <v>#REF!</v>
      </c>
      <c r="C66" s="204" t="e">
        <f t="shared" si="33"/>
        <v>#REF!</v>
      </c>
      <c r="D66" s="204" t="e">
        <f t="shared" si="33"/>
        <v>#REF!</v>
      </c>
      <c r="E66" s="204" t="e">
        <f t="shared" si="33"/>
        <v>#REF!</v>
      </c>
      <c r="F66" s="204" t="e">
        <f t="shared" si="33"/>
        <v>#REF!</v>
      </c>
      <c r="G66" s="204" t="e">
        <f t="shared" si="33"/>
        <v>#REF!</v>
      </c>
      <c r="H66" s="204" t="e">
        <f t="shared" si="33"/>
        <v>#REF!</v>
      </c>
      <c r="I66" s="204" t="e">
        <f t="shared" si="33"/>
        <v>#REF!</v>
      </c>
      <c r="J66" s="204" t="e">
        <f t="shared" si="33"/>
        <v>#REF!</v>
      </c>
      <c r="K66" s="204" t="e">
        <f t="shared" si="33"/>
        <v>#REF!</v>
      </c>
      <c r="L66" s="204" t="e">
        <f t="shared" si="33"/>
        <v>#REF!</v>
      </c>
      <c r="M66" s="204" t="e">
        <f t="shared" si="33"/>
        <v>#REF!</v>
      </c>
      <c r="N66" s="204" t="e">
        <f t="shared" si="33"/>
        <v>#REF!</v>
      </c>
      <c r="O66" s="204" t="e">
        <f t="shared" si="33"/>
        <v>#REF!</v>
      </c>
      <c r="P66" s="204" t="e">
        <f t="shared" si="33"/>
        <v>#REF!</v>
      </c>
      <c r="Q66" s="204" t="e">
        <f t="shared" si="33"/>
        <v>#REF!</v>
      </c>
      <c r="R66" s="204" t="e">
        <f t="shared" si="33"/>
        <v>#REF!</v>
      </c>
      <c r="S66" s="204" t="e">
        <f t="shared" si="33"/>
        <v>#REF!</v>
      </c>
      <c r="T66" s="198">
        <f ca="1">COUNTIF(B70:S70,"USA")</f>
        <v>0</v>
      </c>
      <c r="U66" s="209">
        <f ca="1">T66-T68</f>
        <v>0</v>
      </c>
      <c r="V66" s="169"/>
      <c r="W66" s="169"/>
      <c r="X66" s="169"/>
      <c r="Y66" s="169"/>
      <c r="Z66" s="169"/>
    </row>
    <row r="67" spans="1:26" ht="15.75" customHeight="1" x14ac:dyDescent="0.35">
      <c r="A67" s="210" t="s">
        <v>55</v>
      </c>
      <c r="B67" s="226" t="e">
        <f>VLOOKUP(A67,#REF!,5,FALSE)</f>
        <v>#REF!</v>
      </c>
      <c r="C67" s="234" t="e">
        <f>VLOOKUP(A67,#REF!,6,FALSE)</f>
        <v>#REF!</v>
      </c>
      <c r="D67" s="235" t="e">
        <f>VLOOKUP(A67,#REF!,7,FALSE)</f>
        <v>#REF!</v>
      </c>
      <c r="E67" s="234" t="e">
        <f>VLOOKUP(A67,#REF!,8,FALSE)</f>
        <v>#REF!</v>
      </c>
      <c r="F67" s="235" t="e">
        <f>VLOOKUP(A67,#REF!,9,FALSE)</f>
        <v>#REF!</v>
      </c>
      <c r="G67" s="235" t="e">
        <f>VLOOKUP(A67,#REF!,10,FALSE)</f>
        <v>#REF!</v>
      </c>
      <c r="H67" s="234" t="e">
        <f>VLOOKUP(A67,#REF!,11,FALSE)</f>
        <v>#REF!</v>
      </c>
      <c r="I67" s="235" t="e">
        <f>VLOOKUP(A67,#REF!,12,FALSE)</f>
        <v>#REF!</v>
      </c>
      <c r="J67" s="235" t="e">
        <f>VLOOKUP(A67,#REF!,13,FALSE)</f>
        <v>#REF!</v>
      </c>
      <c r="K67" s="235" t="e">
        <f>VLOOKUP(A67,#REF!,14,FALSE)</f>
        <v>#REF!</v>
      </c>
      <c r="L67" s="234" t="e">
        <f>VLOOKUP(A67,#REF!,15,FALSE)</f>
        <v>#REF!</v>
      </c>
      <c r="M67" s="234" t="e">
        <f>VLOOKUP(A67,#REF!,16,FALSE)</f>
        <v>#REF!</v>
      </c>
      <c r="N67" s="235" t="e">
        <f>VLOOKUP(A67,#REF!,17,FALSE)</f>
        <v>#REF!</v>
      </c>
      <c r="O67" s="234" t="e">
        <f>VLOOKUP(A67,#REF!,18,FALSE)</f>
        <v>#REF!</v>
      </c>
      <c r="P67" s="235" t="e">
        <f>VLOOKUP(A67,#REF!,19,FALSE)</f>
        <v>#REF!</v>
      </c>
      <c r="Q67" s="235" t="e">
        <f>VLOOKUP(A67,#REF!,20,FALSE)</f>
        <v>#REF!</v>
      </c>
      <c r="R67" s="234" t="e">
        <f>VLOOKUP(A67,#REF!,21,FALSE)</f>
        <v>#REF!</v>
      </c>
      <c r="S67" s="235" t="e">
        <f>VLOOKUP(A67,#REF!,22,FALSE)</f>
        <v>#REF!</v>
      </c>
      <c r="T67" s="234"/>
      <c r="U67" s="238"/>
      <c r="V67" s="193" t="e">
        <f ca="1">IF(U70="USA",20,0)</f>
        <v>#NAME?</v>
      </c>
      <c r="W67" s="169"/>
      <c r="X67" s="169"/>
      <c r="Y67" s="169"/>
      <c r="Z67" s="169"/>
    </row>
    <row r="68" spans="1:26" ht="15.75" customHeight="1" x14ac:dyDescent="0.35">
      <c r="A68" s="219" t="s">
        <v>41</v>
      </c>
      <c r="B68" s="221" t="e">
        <f t="shared" ref="B68:S68" si="34">SMALL(B69,1)</f>
        <v>#REF!</v>
      </c>
      <c r="C68" s="221" t="e">
        <f t="shared" si="34"/>
        <v>#REF!</v>
      </c>
      <c r="D68" s="221" t="e">
        <f t="shared" si="34"/>
        <v>#REF!</v>
      </c>
      <c r="E68" s="221" t="e">
        <f t="shared" si="34"/>
        <v>#REF!</v>
      </c>
      <c r="F68" s="221" t="e">
        <f t="shared" si="34"/>
        <v>#REF!</v>
      </c>
      <c r="G68" s="221" t="e">
        <f t="shared" si="34"/>
        <v>#REF!</v>
      </c>
      <c r="H68" s="221" t="e">
        <f t="shared" si="34"/>
        <v>#REF!</v>
      </c>
      <c r="I68" s="221" t="e">
        <f t="shared" si="34"/>
        <v>#REF!</v>
      </c>
      <c r="J68" s="221" t="e">
        <f t="shared" si="34"/>
        <v>#REF!</v>
      </c>
      <c r="K68" s="221" t="e">
        <f t="shared" si="34"/>
        <v>#REF!</v>
      </c>
      <c r="L68" s="221" t="e">
        <f t="shared" si="34"/>
        <v>#REF!</v>
      </c>
      <c r="M68" s="221" t="e">
        <f t="shared" si="34"/>
        <v>#REF!</v>
      </c>
      <c r="N68" s="221" t="e">
        <f t="shared" si="34"/>
        <v>#REF!</v>
      </c>
      <c r="O68" s="221" t="e">
        <f t="shared" si="34"/>
        <v>#REF!</v>
      </c>
      <c r="P68" s="221" t="e">
        <f t="shared" si="34"/>
        <v>#REF!</v>
      </c>
      <c r="Q68" s="221" t="e">
        <f t="shared" si="34"/>
        <v>#REF!</v>
      </c>
      <c r="R68" s="221" t="e">
        <f t="shared" si="34"/>
        <v>#REF!</v>
      </c>
      <c r="S68" s="221" t="e">
        <f t="shared" si="34"/>
        <v>#REF!</v>
      </c>
      <c r="T68" s="248">
        <f ca="1">COUNTIF(B70:S70,"Europe")</f>
        <v>0</v>
      </c>
      <c r="U68" s="225">
        <f ca="1">T68-T66</f>
        <v>0</v>
      </c>
      <c r="V68" s="184"/>
      <c r="W68" s="169"/>
      <c r="X68" s="169"/>
      <c r="Y68" s="169"/>
      <c r="Z68" s="169"/>
    </row>
    <row r="69" spans="1:26" ht="15.75" customHeight="1" x14ac:dyDescent="0.35">
      <c r="A69" s="218" t="s">
        <v>71</v>
      </c>
      <c r="B69" s="226" t="e">
        <f>VLOOKUP(A69,#REF!,5,FALSE)</f>
        <v>#REF!</v>
      </c>
      <c r="C69" s="234" t="e">
        <f>VLOOKUP(A69,#REF!,6,FALSE)</f>
        <v>#REF!</v>
      </c>
      <c r="D69" s="235" t="e">
        <f>VLOOKUP(A69,#REF!,7,FALSE)</f>
        <v>#REF!</v>
      </c>
      <c r="E69" s="234" t="e">
        <f>VLOOKUP(A69,#REF!,8,FALSE)</f>
        <v>#REF!</v>
      </c>
      <c r="F69" s="235" t="e">
        <f>VLOOKUP(A69,#REF!,9,FALSE)</f>
        <v>#REF!</v>
      </c>
      <c r="G69" s="235" t="e">
        <f>VLOOKUP(A69,#REF!,10,FALSE)</f>
        <v>#REF!</v>
      </c>
      <c r="H69" s="234" t="e">
        <f>VLOOKUP(A69,#REF!,11,FALSE)</f>
        <v>#REF!</v>
      </c>
      <c r="I69" s="235" t="e">
        <f>VLOOKUP(A69,#REF!,12,FALSE)</f>
        <v>#REF!</v>
      </c>
      <c r="J69" s="235" t="e">
        <f>VLOOKUP(A69,#REF!,13,FALSE)</f>
        <v>#REF!</v>
      </c>
      <c r="K69" s="235" t="e">
        <f>VLOOKUP(A69,#REF!,14,FALSE)</f>
        <v>#REF!</v>
      </c>
      <c r="L69" s="234" t="e">
        <f>VLOOKUP(A69,#REF!,15,FALSE)</f>
        <v>#REF!</v>
      </c>
      <c r="M69" s="234" t="e">
        <f>VLOOKUP(A69,#REF!,16,FALSE)</f>
        <v>#REF!</v>
      </c>
      <c r="N69" s="235" t="e">
        <f>VLOOKUP(A69,#REF!,17,FALSE)</f>
        <v>#REF!</v>
      </c>
      <c r="O69" s="234" t="e">
        <f>VLOOKUP(A69,#REF!,18,FALSE)</f>
        <v>#REF!</v>
      </c>
      <c r="P69" s="235" t="e">
        <f>VLOOKUP(A69,#REF!,19,FALSE)</f>
        <v>#REF!</v>
      </c>
      <c r="Q69" s="235" t="e">
        <f>VLOOKUP(A69,#REF!,20,FALSE)</f>
        <v>#REF!</v>
      </c>
      <c r="R69" s="234" t="e">
        <f>VLOOKUP(A69,#REF!,21,FALSE)</f>
        <v>#REF!</v>
      </c>
      <c r="S69" s="235" t="e">
        <f>VLOOKUP(A69,#REF!,22,FALSE)</f>
        <v>#REF!</v>
      </c>
      <c r="T69" s="234"/>
      <c r="U69" s="238"/>
      <c r="V69" s="193" t="e">
        <f ca="1">IF(U70="Europe",20,0)</f>
        <v>#NAME?</v>
      </c>
      <c r="W69" s="169"/>
      <c r="X69" s="169"/>
      <c r="Y69" s="169"/>
      <c r="Z69" s="169"/>
    </row>
    <row r="70" spans="1:26" ht="15.75" customHeight="1" x14ac:dyDescent="0.35">
      <c r="A70" s="241"/>
      <c r="B70" s="244" t="e">
        <f t="shared" ref="B70:S70" ca="1" si="35">_xludf.IFS(B68&lt;1,"NP",B66&lt;1,"NP",B66&lt;B68,"USA",B68&lt;B66,"Europe",B68=B66,"Draw")</f>
        <v>#NAME?</v>
      </c>
      <c r="C70" s="229" t="e">
        <f t="shared" ca="1" si="35"/>
        <v>#NAME?</v>
      </c>
      <c r="D70" s="229" t="e">
        <f t="shared" ca="1" si="35"/>
        <v>#NAME?</v>
      </c>
      <c r="E70" s="229" t="e">
        <f t="shared" ca="1" si="35"/>
        <v>#NAME?</v>
      </c>
      <c r="F70" s="229" t="e">
        <f t="shared" ca="1" si="35"/>
        <v>#NAME?</v>
      </c>
      <c r="G70" s="229" t="e">
        <f t="shared" ca="1" si="35"/>
        <v>#NAME?</v>
      </c>
      <c r="H70" s="229" t="e">
        <f t="shared" ca="1" si="35"/>
        <v>#NAME?</v>
      </c>
      <c r="I70" s="229" t="e">
        <f t="shared" ca="1" si="35"/>
        <v>#NAME?</v>
      </c>
      <c r="J70" s="229" t="e">
        <f t="shared" ca="1" si="35"/>
        <v>#NAME?</v>
      </c>
      <c r="K70" s="229" t="e">
        <f t="shared" ca="1" si="35"/>
        <v>#NAME?</v>
      </c>
      <c r="L70" s="229" t="e">
        <f t="shared" ca="1" si="35"/>
        <v>#NAME?</v>
      </c>
      <c r="M70" s="229" t="e">
        <f t="shared" ca="1" si="35"/>
        <v>#NAME?</v>
      </c>
      <c r="N70" s="229" t="e">
        <f t="shared" ca="1" si="35"/>
        <v>#NAME?</v>
      </c>
      <c r="O70" s="229" t="e">
        <f t="shared" ca="1" si="35"/>
        <v>#NAME?</v>
      </c>
      <c r="P70" s="229" t="e">
        <f t="shared" ca="1" si="35"/>
        <v>#NAME?</v>
      </c>
      <c r="Q70" s="229" t="e">
        <f t="shared" ca="1" si="35"/>
        <v>#NAME?</v>
      </c>
      <c r="R70" s="229" t="e">
        <f t="shared" ca="1" si="35"/>
        <v>#NAME?</v>
      </c>
      <c r="S70" s="229" t="e">
        <f t="shared" ca="1" si="35"/>
        <v>#NAME?</v>
      </c>
      <c r="T70" s="229" t="e">
        <f ca="1">_xludf.IFS(T66&gt;T68,"USA",T68&gt;T66,"Europe",T68=T66,"AS")</f>
        <v>#NAME?</v>
      </c>
      <c r="U70" s="230" t="e">
        <f ca="1">T70</f>
        <v>#NAME?</v>
      </c>
      <c r="V70" s="169"/>
      <c r="W70" s="169"/>
      <c r="X70" s="169"/>
      <c r="Y70" s="169"/>
      <c r="Z70" s="169"/>
    </row>
    <row r="71" spans="1:26" ht="15.75" customHeight="1" x14ac:dyDescent="0.35">
      <c r="A71" s="240"/>
      <c r="B71" s="169"/>
      <c r="C71" s="169"/>
      <c r="D71" s="169"/>
      <c r="E71" s="169"/>
      <c r="F71" s="169"/>
      <c r="G71" s="169"/>
      <c r="H71" s="169"/>
      <c r="I71" s="169"/>
      <c r="J71" s="169"/>
      <c r="K71" s="169"/>
      <c r="L71" s="169"/>
      <c r="M71" s="169"/>
      <c r="N71" s="169"/>
      <c r="O71" s="169"/>
      <c r="P71" s="169"/>
      <c r="Q71" s="169"/>
      <c r="R71" s="169"/>
      <c r="S71" s="169"/>
      <c r="T71" s="169"/>
      <c r="U71" s="169"/>
      <c r="V71" s="169"/>
      <c r="W71" s="169"/>
      <c r="X71" s="169"/>
      <c r="Y71" s="169"/>
      <c r="Z71" s="169"/>
    </row>
    <row r="72" spans="1:26" ht="15.75" customHeight="1" x14ac:dyDescent="0.35">
      <c r="A72" s="186" t="s">
        <v>79</v>
      </c>
      <c r="B72" s="187">
        <v>1</v>
      </c>
      <c r="C72" s="187">
        <f t="shared" ref="C72:S72" si="36">B72+1</f>
        <v>2</v>
      </c>
      <c r="D72" s="187">
        <f t="shared" si="36"/>
        <v>3</v>
      </c>
      <c r="E72" s="187">
        <f t="shared" si="36"/>
        <v>4</v>
      </c>
      <c r="F72" s="187">
        <f t="shared" si="36"/>
        <v>5</v>
      </c>
      <c r="G72" s="187">
        <f t="shared" si="36"/>
        <v>6</v>
      </c>
      <c r="H72" s="187">
        <f t="shared" si="36"/>
        <v>7</v>
      </c>
      <c r="I72" s="187">
        <f t="shared" si="36"/>
        <v>8</v>
      </c>
      <c r="J72" s="187">
        <f t="shared" si="36"/>
        <v>9</v>
      </c>
      <c r="K72" s="187">
        <f t="shared" si="36"/>
        <v>10</v>
      </c>
      <c r="L72" s="187">
        <f t="shared" si="36"/>
        <v>11</v>
      </c>
      <c r="M72" s="187">
        <f t="shared" si="36"/>
        <v>12</v>
      </c>
      <c r="N72" s="187">
        <f t="shared" si="36"/>
        <v>13</v>
      </c>
      <c r="O72" s="187">
        <f t="shared" si="36"/>
        <v>14</v>
      </c>
      <c r="P72" s="187">
        <f t="shared" si="36"/>
        <v>15</v>
      </c>
      <c r="Q72" s="187">
        <f t="shared" si="36"/>
        <v>16</v>
      </c>
      <c r="R72" s="187">
        <f t="shared" si="36"/>
        <v>17</v>
      </c>
      <c r="S72" s="187">
        <f t="shared" si="36"/>
        <v>18</v>
      </c>
      <c r="T72" s="187" t="s">
        <v>6</v>
      </c>
      <c r="U72" s="192" t="s">
        <v>87</v>
      </c>
      <c r="V72" s="169"/>
      <c r="W72" s="169"/>
      <c r="X72" s="169"/>
      <c r="Y72" s="169"/>
      <c r="Z72" s="169"/>
    </row>
    <row r="73" spans="1:26" ht="15.75" customHeight="1" x14ac:dyDescent="0.35">
      <c r="A73" s="203" t="s">
        <v>40</v>
      </c>
      <c r="B73" s="204" t="e">
        <f t="shared" ref="B73:S73" si="37">SMALL(B74,1)</f>
        <v>#REF!</v>
      </c>
      <c r="C73" s="204" t="e">
        <f t="shared" si="37"/>
        <v>#REF!</v>
      </c>
      <c r="D73" s="204" t="e">
        <f t="shared" si="37"/>
        <v>#REF!</v>
      </c>
      <c r="E73" s="204" t="e">
        <f t="shared" si="37"/>
        <v>#REF!</v>
      </c>
      <c r="F73" s="204" t="e">
        <f t="shared" si="37"/>
        <v>#REF!</v>
      </c>
      <c r="G73" s="204" t="e">
        <f t="shared" si="37"/>
        <v>#REF!</v>
      </c>
      <c r="H73" s="204" t="e">
        <f t="shared" si="37"/>
        <v>#REF!</v>
      </c>
      <c r="I73" s="204" t="e">
        <f t="shared" si="37"/>
        <v>#REF!</v>
      </c>
      <c r="J73" s="204" t="e">
        <f t="shared" si="37"/>
        <v>#REF!</v>
      </c>
      <c r="K73" s="204" t="e">
        <f t="shared" si="37"/>
        <v>#REF!</v>
      </c>
      <c r="L73" s="204" t="e">
        <f t="shared" si="37"/>
        <v>#REF!</v>
      </c>
      <c r="M73" s="204" t="e">
        <f t="shared" si="37"/>
        <v>#REF!</v>
      </c>
      <c r="N73" s="204" t="e">
        <f t="shared" si="37"/>
        <v>#REF!</v>
      </c>
      <c r="O73" s="204" t="e">
        <f t="shared" si="37"/>
        <v>#REF!</v>
      </c>
      <c r="P73" s="204" t="e">
        <f t="shared" si="37"/>
        <v>#REF!</v>
      </c>
      <c r="Q73" s="204" t="e">
        <f t="shared" si="37"/>
        <v>#REF!</v>
      </c>
      <c r="R73" s="204" t="e">
        <f t="shared" si="37"/>
        <v>#REF!</v>
      </c>
      <c r="S73" s="204" t="e">
        <f t="shared" si="37"/>
        <v>#REF!</v>
      </c>
      <c r="T73" s="198">
        <f ca="1">COUNTIF(B77:S77,"USA")</f>
        <v>0</v>
      </c>
      <c r="U73" s="209">
        <f ca="1">T73-T75</f>
        <v>0</v>
      </c>
      <c r="V73" s="169"/>
      <c r="W73" s="169"/>
      <c r="X73" s="169"/>
      <c r="Y73" s="169"/>
      <c r="Z73" s="169"/>
    </row>
    <row r="74" spans="1:26" ht="15.75" customHeight="1" x14ac:dyDescent="0.35">
      <c r="A74" s="210" t="s">
        <v>55</v>
      </c>
      <c r="B74" s="226" t="e">
        <f>VLOOKUP(A74,#REF!,5,FALSE)</f>
        <v>#REF!</v>
      </c>
      <c r="C74" s="234" t="e">
        <f>VLOOKUP(A74,#REF!,6,FALSE)</f>
        <v>#REF!</v>
      </c>
      <c r="D74" s="235" t="e">
        <f>VLOOKUP(A74,#REF!,7,FALSE)</f>
        <v>#REF!</v>
      </c>
      <c r="E74" s="234" t="e">
        <f>VLOOKUP(A74,#REF!,8,FALSE)</f>
        <v>#REF!</v>
      </c>
      <c r="F74" s="235" t="e">
        <f>VLOOKUP(A74,#REF!,9,FALSE)</f>
        <v>#REF!</v>
      </c>
      <c r="G74" s="235" t="e">
        <f>VLOOKUP(A74,#REF!,10,FALSE)</f>
        <v>#REF!</v>
      </c>
      <c r="H74" s="234" t="e">
        <f>VLOOKUP(A74,#REF!,11,FALSE)</f>
        <v>#REF!</v>
      </c>
      <c r="I74" s="235" t="e">
        <f>VLOOKUP(A74,#REF!,12,FALSE)</f>
        <v>#REF!</v>
      </c>
      <c r="J74" s="235" t="e">
        <f>VLOOKUP(A74,#REF!,13,FALSE)</f>
        <v>#REF!</v>
      </c>
      <c r="K74" s="235" t="e">
        <f>VLOOKUP(A74,#REF!,14,FALSE)</f>
        <v>#REF!</v>
      </c>
      <c r="L74" s="234" t="e">
        <f>VLOOKUP(A74,#REF!,15,FALSE)</f>
        <v>#REF!</v>
      </c>
      <c r="M74" s="234" t="e">
        <f>VLOOKUP(A74,#REF!,16,FALSE)</f>
        <v>#REF!</v>
      </c>
      <c r="N74" s="235" t="e">
        <f>VLOOKUP(A74,#REF!,17,FALSE)</f>
        <v>#REF!</v>
      </c>
      <c r="O74" s="234" t="e">
        <f>VLOOKUP(A74,#REF!,18,FALSE)</f>
        <v>#REF!</v>
      </c>
      <c r="P74" s="235" t="e">
        <f>VLOOKUP(A74,#REF!,19,FALSE)</f>
        <v>#REF!</v>
      </c>
      <c r="Q74" s="235" t="e">
        <f>VLOOKUP(A74,#REF!,20,FALSE)</f>
        <v>#REF!</v>
      </c>
      <c r="R74" s="234" t="e">
        <f>VLOOKUP(A74,#REF!,21,FALSE)</f>
        <v>#REF!</v>
      </c>
      <c r="S74" s="235" t="e">
        <f>VLOOKUP(A74,#REF!,22,FALSE)</f>
        <v>#REF!</v>
      </c>
      <c r="T74" s="234"/>
      <c r="U74" s="238"/>
      <c r="V74" s="193" t="e">
        <f ca="1">IF(U77="USA",20,0)</f>
        <v>#NAME?</v>
      </c>
      <c r="W74" s="169"/>
      <c r="X74" s="169"/>
      <c r="Y74" s="169"/>
      <c r="Z74" s="169"/>
    </row>
    <row r="75" spans="1:26" ht="15.75" customHeight="1" x14ac:dyDescent="0.35">
      <c r="A75" s="219" t="s">
        <v>41</v>
      </c>
      <c r="B75" s="221" t="e">
        <f t="shared" ref="B75:S75" si="38">SMALL(B76,1)</f>
        <v>#REF!</v>
      </c>
      <c r="C75" s="221" t="e">
        <f t="shared" si="38"/>
        <v>#REF!</v>
      </c>
      <c r="D75" s="221" t="e">
        <f t="shared" si="38"/>
        <v>#REF!</v>
      </c>
      <c r="E75" s="221" t="e">
        <f t="shared" si="38"/>
        <v>#REF!</v>
      </c>
      <c r="F75" s="221" t="e">
        <f t="shared" si="38"/>
        <v>#REF!</v>
      </c>
      <c r="G75" s="221" t="e">
        <f t="shared" si="38"/>
        <v>#REF!</v>
      </c>
      <c r="H75" s="221" t="e">
        <f t="shared" si="38"/>
        <v>#REF!</v>
      </c>
      <c r="I75" s="221" t="e">
        <f t="shared" si="38"/>
        <v>#REF!</v>
      </c>
      <c r="J75" s="221" t="e">
        <f t="shared" si="38"/>
        <v>#REF!</v>
      </c>
      <c r="K75" s="221" t="e">
        <f t="shared" si="38"/>
        <v>#REF!</v>
      </c>
      <c r="L75" s="221" t="e">
        <f t="shared" si="38"/>
        <v>#REF!</v>
      </c>
      <c r="M75" s="221" t="e">
        <f t="shared" si="38"/>
        <v>#REF!</v>
      </c>
      <c r="N75" s="221" t="e">
        <f t="shared" si="38"/>
        <v>#REF!</v>
      </c>
      <c r="O75" s="221" t="e">
        <f t="shared" si="38"/>
        <v>#REF!</v>
      </c>
      <c r="P75" s="221" t="e">
        <f t="shared" si="38"/>
        <v>#REF!</v>
      </c>
      <c r="Q75" s="221" t="e">
        <f t="shared" si="38"/>
        <v>#REF!</v>
      </c>
      <c r="R75" s="221" t="e">
        <f t="shared" si="38"/>
        <v>#REF!</v>
      </c>
      <c r="S75" s="221" t="e">
        <f t="shared" si="38"/>
        <v>#REF!</v>
      </c>
      <c r="T75" s="248">
        <f ca="1">COUNTIF(B77:S77,"Europe")</f>
        <v>0</v>
      </c>
      <c r="U75" s="225">
        <f ca="1">T75-T73</f>
        <v>0</v>
      </c>
      <c r="V75" s="184"/>
      <c r="W75" s="169"/>
      <c r="X75" s="169"/>
      <c r="Y75" s="169"/>
      <c r="Z75" s="169"/>
    </row>
    <row r="76" spans="1:26" ht="15.75" customHeight="1" x14ac:dyDescent="0.35">
      <c r="A76" s="218" t="s">
        <v>71</v>
      </c>
      <c r="B76" s="226" t="e">
        <f>VLOOKUP(A76,#REF!,5,FALSE)</f>
        <v>#REF!</v>
      </c>
      <c r="C76" s="234" t="e">
        <f>VLOOKUP(A76,#REF!,6,FALSE)</f>
        <v>#REF!</v>
      </c>
      <c r="D76" s="235" t="e">
        <f>VLOOKUP(A76,#REF!,7,FALSE)</f>
        <v>#REF!</v>
      </c>
      <c r="E76" s="234" t="e">
        <f>VLOOKUP(A76,#REF!,8,FALSE)</f>
        <v>#REF!</v>
      </c>
      <c r="F76" s="235" t="e">
        <f>VLOOKUP(A76,#REF!,9,FALSE)</f>
        <v>#REF!</v>
      </c>
      <c r="G76" s="235" t="e">
        <f>VLOOKUP(A76,#REF!,10,FALSE)</f>
        <v>#REF!</v>
      </c>
      <c r="H76" s="234" t="e">
        <f>VLOOKUP(A76,#REF!,11,FALSE)</f>
        <v>#REF!</v>
      </c>
      <c r="I76" s="235" t="e">
        <f>VLOOKUP(A76,#REF!,12,FALSE)</f>
        <v>#REF!</v>
      </c>
      <c r="J76" s="235" t="e">
        <f>VLOOKUP(A76,#REF!,13,FALSE)</f>
        <v>#REF!</v>
      </c>
      <c r="K76" s="235" t="e">
        <f>VLOOKUP(A76,#REF!,14,FALSE)</f>
        <v>#REF!</v>
      </c>
      <c r="L76" s="234" t="e">
        <f>VLOOKUP(A76,#REF!,15,FALSE)</f>
        <v>#REF!</v>
      </c>
      <c r="M76" s="234" t="e">
        <f>VLOOKUP(A76,#REF!,16,FALSE)</f>
        <v>#REF!</v>
      </c>
      <c r="N76" s="235" t="e">
        <f>VLOOKUP(A76,#REF!,17,FALSE)</f>
        <v>#REF!</v>
      </c>
      <c r="O76" s="234" t="e">
        <f>VLOOKUP(A76,#REF!,18,FALSE)</f>
        <v>#REF!</v>
      </c>
      <c r="P76" s="235" t="e">
        <f>VLOOKUP(A76,#REF!,19,FALSE)</f>
        <v>#REF!</v>
      </c>
      <c r="Q76" s="235" t="e">
        <f>VLOOKUP(A76,#REF!,20,FALSE)</f>
        <v>#REF!</v>
      </c>
      <c r="R76" s="234" t="e">
        <f>VLOOKUP(A76,#REF!,21,FALSE)</f>
        <v>#REF!</v>
      </c>
      <c r="S76" s="235" t="e">
        <f>VLOOKUP(A76,#REF!,22,FALSE)</f>
        <v>#REF!</v>
      </c>
      <c r="T76" s="234"/>
      <c r="U76" s="238"/>
      <c r="V76" s="193" t="e">
        <f ca="1">IF(U77="Europe",20,0)</f>
        <v>#NAME?</v>
      </c>
      <c r="W76" s="169"/>
      <c r="X76" s="169"/>
      <c r="Y76" s="169"/>
      <c r="Z76" s="169"/>
    </row>
    <row r="77" spans="1:26" ht="15.75" customHeight="1" x14ac:dyDescent="0.35">
      <c r="A77" s="241"/>
      <c r="B77" s="244" t="e">
        <f t="shared" ref="B77:S77" ca="1" si="39">_xludf.IFS(B75&lt;1,"NP",B73&lt;1,"NP",B73&lt;B75,"USA",B75&lt;B73,"Europe",B75=B73,"Draw")</f>
        <v>#NAME?</v>
      </c>
      <c r="C77" s="229" t="e">
        <f t="shared" ca="1" si="39"/>
        <v>#NAME?</v>
      </c>
      <c r="D77" s="229" t="e">
        <f t="shared" ca="1" si="39"/>
        <v>#NAME?</v>
      </c>
      <c r="E77" s="229" t="e">
        <f t="shared" ca="1" si="39"/>
        <v>#NAME?</v>
      </c>
      <c r="F77" s="229" t="e">
        <f t="shared" ca="1" si="39"/>
        <v>#NAME?</v>
      </c>
      <c r="G77" s="229" t="e">
        <f t="shared" ca="1" si="39"/>
        <v>#NAME?</v>
      </c>
      <c r="H77" s="229" t="e">
        <f t="shared" ca="1" si="39"/>
        <v>#NAME?</v>
      </c>
      <c r="I77" s="229" t="e">
        <f t="shared" ca="1" si="39"/>
        <v>#NAME?</v>
      </c>
      <c r="J77" s="229" t="e">
        <f t="shared" ca="1" si="39"/>
        <v>#NAME?</v>
      </c>
      <c r="K77" s="229" t="e">
        <f t="shared" ca="1" si="39"/>
        <v>#NAME?</v>
      </c>
      <c r="L77" s="229" t="e">
        <f t="shared" ca="1" si="39"/>
        <v>#NAME?</v>
      </c>
      <c r="M77" s="229" t="e">
        <f t="shared" ca="1" si="39"/>
        <v>#NAME?</v>
      </c>
      <c r="N77" s="229" t="e">
        <f t="shared" ca="1" si="39"/>
        <v>#NAME?</v>
      </c>
      <c r="O77" s="229" t="e">
        <f t="shared" ca="1" si="39"/>
        <v>#NAME?</v>
      </c>
      <c r="P77" s="229" t="e">
        <f t="shared" ca="1" si="39"/>
        <v>#NAME?</v>
      </c>
      <c r="Q77" s="229" t="e">
        <f t="shared" ca="1" si="39"/>
        <v>#NAME?</v>
      </c>
      <c r="R77" s="229" t="e">
        <f t="shared" ca="1" si="39"/>
        <v>#NAME?</v>
      </c>
      <c r="S77" s="229" t="e">
        <f t="shared" ca="1" si="39"/>
        <v>#NAME?</v>
      </c>
      <c r="T77" s="229" t="e">
        <f ca="1">_xludf.IFS(T73&gt;T75,"USA",T75&gt;T73,"Europe",T75=T73,"AS")</f>
        <v>#NAME?</v>
      </c>
      <c r="U77" s="230" t="e">
        <f ca="1">T77</f>
        <v>#NAME?</v>
      </c>
      <c r="V77" s="169"/>
      <c r="W77" s="169"/>
      <c r="X77" s="169"/>
      <c r="Y77" s="169"/>
      <c r="Z77" s="169"/>
    </row>
    <row r="78" spans="1:26" ht="15.75" customHeight="1" x14ac:dyDescent="0.35">
      <c r="A78" s="169"/>
      <c r="B78" s="169"/>
      <c r="C78" s="169"/>
      <c r="D78" s="169"/>
      <c r="E78" s="169"/>
      <c r="F78" s="169"/>
      <c r="G78" s="169"/>
      <c r="H78" s="169"/>
      <c r="I78" s="169"/>
      <c r="J78" s="169"/>
      <c r="K78" s="169"/>
      <c r="L78" s="169"/>
      <c r="M78" s="169"/>
      <c r="N78" s="169"/>
      <c r="O78" s="169"/>
      <c r="P78" s="169"/>
      <c r="Q78" s="169"/>
      <c r="R78" s="169"/>
      <c r="S78" s="169"/>
      <c r="T78" s="169"/>
      <c r="U78" s="169"/>
      <c r="V78" s="169"/>
      <c r="W78" s="169"/>
      <c r="X78" s="169"/>
      <c r="Y78" s="169"/>
      <c r="Z78" s="169"/>
    </row>
    <row r="79" spans="1:26" ht="15.75" customHeight="1" x14ac:dyDescent="0.35">
      <c r="A79" s="169"/>
      <c r="B79" s="169"/>
      <c r="C79" s="169"/>
      <c r="D79" s="169"/>
      <c r="E79" s="169"/>
      <c r="F79" s="169"/>
      <c r="G79" s="169"/>
      <c r="H79" s="169"/>
      <c r="I79" s="169"/>
      <c r="J79" s="169"/>
      <c r="K79" s="169"/>
      <c r="L79" s="169"/>
      <c r="M79" s="169"/>
      <c r="N79" s="169"/>
      <c r="O79" s="169"/>
      <c r="P79" s="169"/>
      <c r="Q79" s="169"/>
      <c r="R79" s="169"/>
      <c r="S79" s="169"/>
      <c r="T79" s="169"/>
      <c r="U79" s="169"/>
      <c r="V79" s="169"/>
      <c r="W79" s="169"/>
      <c r="X79" s="169"/>
      <c r="Y79" s="169"/>
      <c r="Z79" s="169"/>
    </row>
    <row r="80" spans="1:26" ht="15.75" customHeight="1" x14ac:dyDescent="0.35">
      <c r="A80" s="169"/>
      <c r="B80" s="169"/>
      <c r="C80" s="169"/>
      <c r="D80" s="169"/>
      <c r="E80" s="169"/>
      <c r="F80" s="169"/>
      <c r="G80" s="169"/>
      <c r="H80" s="169"/>
      <c r="I80" s="169"/>
      <c r="J80" s="169"/>
      <c r="K80" s="169"/>
      <c r="L80" s="169"/>
      <c r="M80" s="169"/>
      <c r="N80" s="169"/>
      <c r="O80" s="169"/>
      <c r="P80" s="169"/>
      <c r="Q80" s="169"/>
      <c r="R80" s="169"/>
      <c r="S80" s="169"/>
      <c r="T80" s="169"/>
      <c r="U80" s="169"/>
      <c r="V80" s="169"/>
      <c r="W80" s="169"/>
      <c r="X80" s="169"/>
      <c r="Y80" s="169"/>
      <c r="Z80" s="169"/>
    </row>
    <row r="81" spans="1:26" ht="15.75" customHeight="1" x14ac:dyDescent="0.35">
      <c r="A81" s="169"/>
      <c r="B81" s="169"/>
      <c r="C81" s="169"/>
      <c r="D81" s="169"/>
      <c r="E81" s="169"/>
      <c r="F81" s="169"/>
      <c r="G81" s="169"/>
      <c r="H81" s="169"/>
      <c r="I81" s="169"/>
      <c r="J81" s="169"/>
      <c r="K81" s="169"/>
      <c r="L81" s="169"/>
      <c r="M81" s="169"/>
      <c r="N81" s="169"/>
      <c r="O81" s="169"/>
      <c r="P81" s="169"/>
      <c r="Q81" s="169"/>
      <c r="R81" s="169"/>
      <c r="S81" s="169"/>
      <c r="T81" s="169"/>
      <c r="U81" s="169"/>
      <c r="V81" s="169"/>
      <c r="W81" s="169"/>
      <c r="X81" s="169"/>
      <c r="Y81" s="169"/>
      <c r="Z81" s="169"/>
    </row>
    <row r="82" spans="1:26" ht="15.75" customHeight="1" x14ac:dyDescent="0.35">
      <c r="A82" s="169"/>
      <c r="B82" s="169"/>
      <c r="C82" s="169"/>
      <c r="D82" s="169"/>
      <c r="E82" s="169"/>
      <c r="F82" s="169"/>
      <c r="G82" s="169"/>
      <c r="H82" s="169"/>
      <c r="I82" s="169"/>
      <c r="J82" s="169"/>
      <c r="K82" s="169"/>
      <c r="L82" s="169"/>
      <c r="M82" s="169"/>
      <c r="N82" s="169"/>
      <c r="O82" s="169"/>
      <c r="P82" s="169"/>
      <c r="Q82" s="169"/>
      <c r="R82" s="169"/>
      <c r="S82" s="169"/>
      <c r="T82" s="169"/>
      <c r="U82" s="169"/>
      <c r="V82" s="169"/>
      <c r="W82" s="169"/>
      <c r="X82" s="169"/>
      <c r="Y82" s="169"/>
      <c r="Z82" s="169"/>
    </row>
    <row r="83" spans="1:26" ht="15.75" customHeight="1" x14ac:dyDescent="0.35">
      <c r="A83" s="169"/>
      <c r="B83" s="169"/>
      <c r="C83" s="169"/>
      <c r="D83" s="169"/>
      <c r="E83" s="169"/>
      <c r="F83" s="169"/>
      <c r="G83" s="169"/>
      <c r="H83" s="169"/>
      <c r="I83" s="169"/>
      <c r="J83" s="169"/>
      <c r="K83" s="169"/>
      <c r="L83" s="169"/>
      <c r="M83" s="169"/>
      <c r="N83" s="169"/>
      <c r="O83" s="169"/>
      <c r="P83" s="169"/>
      <c r="Q83" s="169"/>
      <c r="R83" s="169"/>
      <c r="S83" s="169"/>
      <c r="T83" s="169"/>
      <c r="U83" s="169"/>
      <c r="V83" s="169"/>
      <c r="W83" s="169"/>
      <c r="X83" s="169"/>
      <c r="Y83" s="169"/>
      <c r="Z83" s="169"/>
    </row>
    <row r="84" spans="1:26" ht="15.75" customHeight="1" x14ac:dyDescent="0.35">
      <c r="A84" s="169"/>
      <c r="B84" s="169"/>
      <c r="C84" s="169"/>
      <c r="D84" s="169"/>
      <c r="E84" s="169"/>
      <c r="F84" s="169"/>
      <c r="G84" s="169"/>
      <c r="H84" s="169"/>
      <c r="I84" s="169"/>
      <c r="J84" s="169"/>
      <c r="K84" s="169"/>
      <c r="L84" s="169"/>
      <c r="M84" s="169"/>
      <c r="N84" s="169"/>
      <c r="O84" s="169"/>
      <c r="P84" s="169"/>
      <c r="Q84" s="169"/>
      <c r="R84" s="169"/>
      <c r="S84" s="169"/>
      <c r="T84" s="169"/>
      <c r="U84" s="169"/>
      <c r="V84" s="169"/>
      <c r="W84" s="169"/>
      <c r="X84" s="169"/>
      <c r="Y84" s="169"/>
      <c r="Z84" s="169"/>
    </row>
    <row r="85" spans="1:26" ht="15.75" customHeight="1" x14ac:dyDescent="0.35">
      <c r="A85" s="169"/>
      <c r="B85" s="169"/>
      <c r="C85" s="169"/>
      <c r="D85" s="169"/>
      <c r="E85" s="169"/>
      <c r="F85" s="169"/>
      <c r="G85" s="169"/>
      <c r="H85" s="169"/>
      <c r="I85" s="169"/>
      <c r="J85" s="169"/>
      <c r="K85" s="169"/>
      <c r="L85" s="169"/>
      <c r="M85" s="169"/>
      <c r="N85" s="169"/>
      <c r="O85" s="169"/>
      <c r="P85" s="169"/>
      <c r="Q85" s="169"/>
      <c r="R85" s="169"/>
      <c r="S85" s="169"/>
      <c r="T85" s="169"/>
      <c r="U85" s="169"/>
      <c r="V85" s="169"/>
      <c r="W85" s="169"/>
      <c r="X85" s="169"/>
      <c r="Y85" s="169"/>
      <c r="Z85" s="169"/>
    </row>
    <row r="86" spans="1:26" ht="15.75" customHeight="1" x14ac:dyDescent="0.35">
      <c r="A86" s="169"/>
      <c r="B86" s="169"/>
      <c r="C86" s="169"/>
      <c r="D86" s="169"/>
      <c r="E86" s="169"/>
      <c r="F86" s="169"/>
      <c r="G86" s="169"/>
      <c r="H86" s="169"/>
      <c r="I86" s="169"/>
      <c r="J86" s="169"/>
      <c r="K86" s="169"/>
      <c r="L86" s="169"/>
      <c r="M86" s="169"/>
      <c r="N86" s="169"/>
      <c r="O86" s="169"/>
      <c r="P86" s="169"/>
      <c r="Q86" s="169"/>
      <c r="R86" s="169"/>
      <c r="S86" s="169"/>
      <c r="T86" s="169"/>
      <c r="U86" s="169"/>
      <c r="V86" s="169"/>
      <c r="W86" s="169"/>
      <c r="X86" s="169"/>
      <c r="Y86" s="169"/>
      <c r="Z86" s="169"/>
    </row>
    <row r="87" spans="1:26" ht="15.75" customHeight="1" x14ac:dyDescent="0.35">
      <c r="A87" s="169"/>
      <c r="B87" s="169"/>
      <c r="C87" s="169"/>
      <c r="D87" s="169"/>
      <c r="E87" s="169"/>
      <c r="F87" s="169"/>
      <c r="G87" s="169"/>
      <c r="H87" s="169"/>
      <c r="I87" s="169"/>
      <c r="J87" s="169"/>
      <c r="K87" s="169"/>
      <c r="L87" s="169"/>
      <c r="M87" s="169"/>
      <c r="N87" s="169"/>
      <c r="O87" s="169"/>
      <c r="P87" s="169"/>
      <c r="Q87" s="169"/>
      <c r="R87" s="169"/>
      <c r="S87" s="169"/>
      <c r="T87" s="169"/>
      <c r="U87" s="169"/>
      <c r="V87" s="169"/>
      <c r="W87" s="169"/>
      <c r="X87" s="169"/>
      <c r="Y87" s="169"/>
      <c r="Z87" s="169"/>
    </row>
    <row r="88" spans="1:26" ht="15.75" customHeight="1" x14ac:dyDescent="0.35">
      <c r="A88" s="169"/>
      <c r="B88" s="169"/>
      <c r="C88" s="169"/>
      <c r="D88" s="169"/>
      <c r="E88" s="169"/>
      <c r="F88" s="169"/>
      <c r="G88" s="169"/>
      <c r="H88" s="169"/>
      <c r="I88" s="169"/>
      <c r="J88" s="169"/>
      <c r="K88" s="169"/>
      <c r="L88" s="169"/>
      <c r="M88" s="169"/>
      <c r="N88" s="169"/>
      <c r="O88" s="169"/>
      <c r="P88" s="169"/>
      <c r="Q88" s="169"/>
      <c r="R88" s="169"/>
      <c r="S88" s="169"/>
      <c r="T88" s="169"/>
      <c r="U88" s="169"/>
      <c r="V88" s="169"/>
      <c r="W88" s="169"/>
      <c r="X88" s="169"/>
      <c r="Y88" s="169"/>
      <c r="Z88" s="169"/>
    </row>
    <row r="89" spans="1:26" ht="15.75" customHeight="1" x14ac:dyDescent="0.35">
      <c r="A89" s="169"/>
      <c r="B89" s="169"/>
      <c r="C89" s="169"/>
      <c r="D89" s="169"/>
      <c r="E89" s="169"/>
      <c r="F89" s="169"/>
      <c r="G89" s="169"/>
      <c r="H89" s="169"/>
      <c r="I89" s="169"/>
      <c r="J89" s="169"/>
      <c r="K89" s="169"/>
      <c r="L89" s="169"/>
      <c r="M89" s="169"/>
      <c r="N89" s="169"/>
      <c r="O89" s="169"/>
      <c r="P89" s="169"/>
      <c r="Q89" s="169"/>
      <c r="R89" s="169"/>
      <c r="S89" s="169"/>
      <c r="T89" s="169"/>
      <c r="U89" s="169"/>
      <c r="V89" s="169"/>
      <c r="W89" s="169"/>
      <c r="X89" s="169"/>
      <c r="Y89" s="169"/>
      <c r="Z89" s="169"/>
    </row>
    <row r="90" spans="1:26" ht="15.75" customHeight="1" x14ac:dyDescent="0.35">
      <c r="A90" s="169"/>
      <c r="B90" s="169"/>
      <c r="C90" s="169"/>
      <c r="D90" s="169"/>
      <c r="E90" s="169"/>
      <c r="F90" s="169"/>
      <c r="G90" s="169"/>
      <c r="H90" s="169"/>
      <c r="I90" s="169"/>
      <c r="J90" s="169"/>
      <c r="K90" s="169"/>
      <c r="L90" s="169"/>
      <c r="M90" s="169"/>
      <c r="N90" s="169"/>
      <c r="O90" s="169"/>
      <c r="P90" s="169"/>
      <c r="Q90" s="169"/>
      <c r="R90" s="169"/>
      <c r="S90" s="169"/>
      <c r="T90" s="169"/>
      <c r="U90" s="169"/>
      <c r="V90" s="169"/>
      <c r="W90" s="169"/>
      <c r="X90" s="169"/>
      <c r="Y90" s="169"/>
      <c r="Z90" s="169"/>
    </row>
    <row r="91" spans="1:26" ht="15.75" customHeight="1" x14ac:dyDescent="0.35">
      <c r="A91" s="169"/>
      <c r="B91" s="169"/>
      <c r="C91" s="169"/>
      <c r="D91" s="169"/>
      <c r="E91" s="169"/>
      <c r="F91" s="169"/>
      <c r="G91" s="169"/>
      <c r="H91" s="169"/>
      <c r="I91" s="169"/>
      <c r="J91" s="169"/>
      <c r="K91" s="169"/>
      <c r="L91" s="169"/>
      <c r="M91" s="169"/>
      <c r="N91" s="169"/>
      <c r="O91" s="169"/>
      <c r="P91" s="169"/>
      <c r="Q91" s="169"/>
      <c r="R91" s="169"/>
      <c r="S91" s="169"/>
      <c r="T91" s="169"/>
      <c r="U91" s="169"/>
      <c r="V91" s="169"/>
      <c r="W91" s="169"/>
      <c r="X91" s="169"/>
      <c r="Y91" s="169"/>
      <c r="Z91" s="169"/>
    </row>
    <row r="92" spans="1:26" ht="15.75" customHeight="1" x14ac:dyDescent="0.35">
      <c r="A92" s="169"/>
      <c r="B92" s="169"/>
      <c r="C92" s="169"/>
      <c r="D92" s="169"/>
      <c r="E92" s="169"/>
      <c r="F92" s="169"/>
      <c r="G92" s="169"/>
      <c r="H92" s="169"/>
      <c r="I92" s="169"/>
      <c r="J92" s="169"/>
      <c r="K92" s="169"/>
      <c r="L92" s="169"/>
      <c r="M92" s="169"/>
      <c r="N92" s="169"/>
      <c r="O92" s="169"/>
      <c r="P92" s="169"/>
      <c r="Q92" s="169"/>
      <c r="R92" s="169"/>
      <c r="S92" s="169"/>
      <c r="T92" s="169"/>
      <c r="U92" s="169"/>
      <c r="V92" s="169"/>
      <c r="W92" s="169"/>
      <c r="X92" s="169"/>
      <c r="Y92" s="169"/>
      <c r="Z92" s="169"/>
    </row>
    <row r="93" spans="1:26" ht="15.75" customHeight="1" x14ac:dyDescent="0.35">
      <c r="A93" s="169"/>
      <c r="B93" s="169"/>
      <c r="C93" s="169"/>
      <c r="D93" s="169"/>
      <c r="E93" s="169"/>
      <c r="F93" s="169"/>
      <c r="G93" s="169"/>
      <c r="H93" s="169"/>
      <c r="I93" s="169"/>
      <c r="J93" s="169"/>
      <c r="K93" s="169"/>
      <c r="L93" s="169"/>
      <c r="M93" s="169"/>
      <c r="N93" s="169"/>
      <c r="O93" s="169"/>
      <c r="P93" s="169"/>
      <c r="Q93" s="169"/>
      <c r="R93" s="169"/>
      <c r="S93" s="169"/>
      <c r="T93" s="169"/>
      <c r="U93" s="169"/>
      <c r="V93" s="169"/>
      <c r="W93" s="169"/>
      <c r="X93" s="169"/>
      <c r="Y93" s="169"/>
      <c r="Z93" s="169"/>
    </row>
    <row r="94" spans="1:26" ht="15.75" customHeight="1" x14ac:dyDescent="0.35">
      <c r="A94" s="169"/>
      <c r="B94" s="169"/>
      <c r="C94" s="169"/>
      <c r="D94" s="169"/>
      <c r="E94" s="169"/>
      <c r="F94" s="169"/>
      <c r="G94" s="169"/>
      <c r="H94" s="169"/>
      <c r="I94" s="169"/>
      <c r="J94" s="169"/>
      <c r="K94" s="169"/>
      <c r="L94" s="169"/>
      <c r="M94" s="169"/>
      <c r="N94" s="169"/>
      <c r="O94" s="169"/>
      <c r="P94" s="169"/>
      <c r="Q94" s="169"/>
      <c r="R94" s="169"/>
      <c r="S94" s="169"/>
      <c r="T94" s="169"/>
      <c r="U94" s="169"/>
      <c r="V94" s="169"/>
      <c r="W94" s="169"/>
      <c r="X94" s="169"/>
      <c r="Y94" s="169"/>
      <c r="Z94" s="169"/>
    </row>
    <row r="95" spans="1:26" ht="15.75" customHeight="1" x14ac:dyDescent="0.35">
      <c r="A95" s="169"/>
      <c r="B95" s="169"/>
      <c r="C95" s="169"/>
      <c r="D95" s="169"/>
      <c r="E95" s="169"/>
      <c r="F95" s="169"/>
      <c r="G95" s="169"/>
      <c r="H95" s="169"/>
      <c r="I95" s="169"/>
      <c r="J95" s="169"/>
      <c r="K95" s="169"/>
      <c r="L95" s="169"/>
      <c r="M95" s="169"/>
      <c r="N95" s="169"/>
      <c r="O95" s="169"/>
      <c r="P95" s="169"/>
      <c r="Q95" s="169"/>
      <c r="R95" s="169"/>
      <c r="S95" s="169"/>
      <c r="T95" s="169"/>
      <c r="U95" s="169"/>
      <c r="V95" s="169"/>
      <c r="W95" s="169"/>
      <c r="X95" s="169"/>
      <c r="Y95" s="169"/>
      <c r="Z95" s="169"/>
    </row>
    <row r="96" spans="1:26" ht="15.75" customHeight="1" x14ac:dyDescent="0.35">
      <c r="A96" s="169"/>
      <c r="B96" s="169"/>
      <c r="C96" s="169"/>
      <c r="D96" s="169"/>
      <c r="E96" s="169"/>
      <c r="F96" s="169"/>
      <c r="G96" s="169"/>
      <c r="H96" s="169"/>
      <c r="I96" s="169"/>
      <c r="J96" s="169"/>
      <c r="K96" s="169"/>
      <c r="L96" s="169"/>
      <c r="M96" s="169"/>
      <c r="N96" s="169"/>
      <c r="O96" s="169"/>
      <c r="P96" s="169"/>
      <c r="Q96" s="169"/>
      <c r="R96" s="169"/>
      <c r="S96" s="169"/>
      <c r="T96" s="169"/>
      <c r="U96" s="169"/>
      <c r="V96" s="169"/>
      <c r="W96" s="169"/>
      <c r="X96" s="169"/>
      <c r="Y96" s="169"/>
      <c r="Z96" s="169"/>
    </row>
    <row r="97" spans="1:26" ht="15.75" customHeight="1" x14ac:dyDescent="0.35">
      <c r="A97" s="169"/>
      <c r="B97" s="169"/>
      <c r="C97" s="169"/>
      <c r="D97" s="169"/>
      <c r="E97" s="169"/>
      <c r="F97" s="169"/>
      <c r="G97" s="169"/>
      <c r="H97" s="169"/>
      <c r="I97" s="169"/>
      <c r="J97" s="169"/>
      <c r="K97" s="169"/>
      <c r="L97" s="169"/>
      <c r="M97" s="169"/>
      <c r="N97" s="169"/>
      <c r="O97" s="169"/>
      <c r="P97" s="169"/>
      <c r="Q97" s="169"/>
      <c r="R97" s="169"/>
      <c r="S97" s="169"/>
      <c r="T97" s="169"/>
      <c r="U97" s="169"/>
      <c r="V97" s="169"/>
      <c r="W97" s="169"/>
      <c r="X97" s="169"/>
      <c r="Y97" s="169"/>
      <c r="Z97" s="169"/>
    </row>
    <row r="98" spans="1:26" ht="15.75" customHeight="1" x14ac:dyDescent="0.35">
      <c r="A98" s="169"/>
      <c r="B98" s="169"/>
      <c r="C98" s="169"/>
      <c r="D98" s="169"/>
      <c r="E98" s="169"/>
      <c r="F98" s="169"/>
      <c r="G98" s="169"/>
      <c r="H98" s="169"/>
      <c r="I98" s="169"/>
      <c r="J98" s="169"/>
      <c r="K98" s="169"/>
      <c r="L98" s="169"/>
      <c r="M98" s="169"/>
      <c r="N98" s="169"/>
      <c r="O98" s="169"/>
      <c r="P98" s="169"/>
      <c r="Q98" s="169"/>
      <c r="R98" s="169"/>
      <c r="S98" s="169"/>
      <c r="T98" s="169"/>
      <c r="U98" s="169"/>
      <c r="V98" s="169"/>
      <c r="W98" s="169"/>
      <c r="X98" s="169"/>
      <c r="Y98" s="169"/>
      <c r="Z98" s="169"/>
    </row>
    <row r="99" spans="1:26" ht="15.75" customHeight="1" x14ac:dyDescent="0.35">
      <c r="A99" s="169"/>
      <c r="B99" s="169"/>
      <c r="C99" s="169"/>
      <c r="D99" s="169"/>
      <c r="E99" s="169"/>
      <c r="F99" s="169"/>
      <c r="G99" s="169"/>
      <c r="H99" s="169"/>
      <c r="I99" s="169"/>
      <c r="J99" s="169"/>
      <c r="K99" s="169"/>
      <c r="L99" s="169"/>
      <c r="M99" s="169"/>
      <c r="N99" s="169"/>
      <c r="O99" s="169"/>
      <c r="P99" s="169"/>
      <c r="Q99" s="169"/>
      <c r="R99" s="169"/>
      <c r="S99" s="169"/>
      <c r="T99" s="169"/>
      <c r="U99" s="169"/>
      <c r="V99" s="169"/>
      <c r="W99" s="169"/>
      <c r="X99" s="169"/>
      <c r="Y99" s="169"/>
      <c r="Z99" s="169"/>
    </row>
    <row r="100" spans="1:26" ht="15.75" customHeight="1" x14ac:dyDescent="0.35">
      <c r="A100" s="169"/>
      <c r="B100" s="169"/>
      <c r="C100" s="169"/>
      <c r="D100" s="169"/>
      <c r="E100" s="169"/>
      <c r="F100" s="169"/>
      <c r="G100" s="169"/>
      <c r="H100" s="169"/>
      <c r="I100" s="169"/>
      <c r="J100" s="169"/>
      <c r="K100" s="169"/>
      <c r="L100" s="169"/>
      <c r="M100" s="169"/>
      <c r="N100" s="169"/>
      <c r="O100" s="169"/>
      <c r="P100" s="169"/>
      <c r="Q100" s="169"/>
      <c r="R100" s="169"/>
      <c r="S100" s="169"/>
      <c r="T100" s="169"/>
      <c r="U100" s="169"/>
      <c r="V100" s="169"/>
      <c r="W100" s="169"/>
      <c r="X100" s="169"/>
      <c r="Y100" s="169"/>
      <c r="Z100" s="169"/>
    </row>
    <row r="101" spans="1:26" ht="15.75" customHeight="1" x14ac:dyDescent="0.35">
      <c r="A101" s="169"/>
      <c r="B101" s="169"/>
      <c r="C101" s="169"/>
      <c r="D101" s="169"/>
      <c r="E101" s="169"/>
      <c r="F101" s="169"/>
      <c r="G101" s="169"/>
      <c r="H101" s="169"/>
      <c r="I101" s="169"/>
      <c r="J101" s="169"/>
      <c r="K101" s="169"/>
      <c r="L101" s="169"/>
      <c r="M101" s="169"/>
      <c r="N101" s="169"/>
      <c r="O101" s="169"/>
      <c r="P101" s="169"/>
      <c r="Q101" s="169"/>
      <c r="R101" s="169"/>
      <c r="S101" s="169"/>
      <c r="T101" s="169"/>
      <c r="U101" s="169"/>
      <c r="V101" s="169"/>
      <c r="W101" s="169"/>
      <c r="X101" s="169"/>
      <c r="Y101" s="169"/>
      <c r="Z101" s="169"/>
    </row>
    <row r="102" spans="1:26" ht="15.75" customHeight="1" x14ac:dyDescent="0.35">
      <c r="A102" s="169"/>
      <c r="B102" s="169"/>
      <c r="C102" s="169"/>
      <c r="D102" s="169"/>
      <c r="E102" s="169"/>
      <c r="F102" s="169"/>
      <c r="G102" s="169"/>
      <c r="H102" s="169"/>
      <c r="I102" s="169"/>
      <c r="J102" s="169"/>
      <c r="K102" s="169"/>
      <c r="L102" s="169"/>
      <c r="M102" s="169"/>
      <c r="N102" s="169"/>
      <c r="O102" s="169"/>
      <c r="P102" s="169"/>
      <c r="Q102" s="169"/>
      <c r="R102" s="169"/>
      <c r="S102" s="169"/>
      <c r="T102" s="169"/>
      <c r="U102" s="169"/>
      <c r="V102" s="169"/>
      <c r="W102" s="169"/>
      <c r="X102" s="169"/>
      <c r="Y102" s="169"/>
      <c r="Z102" s="169"/>
    </row>
    <row r="103" spans="1:26" ht="15.75" customHeight="1" x14ac:dyDescent="0.35">
      <c r="A103" s="169"/>
      <c r="B103" s="169"/>
      <c r="C103" s="169"/>
      <c r="D103" s="169"/>
      <c r="E103" s="169"/>
      <c r="F103" s="169"/>
      <c r="G103" s="169"/>
      <c r="H103" s="169"/>
      <c r="I103" s="169"/>
      <c r="J103" s="169"/>
      <c r="K103" s="169"/>
      <c r="L103" s="169"/>
      <c r="M103" s="169"/>
      <c r="N103" s="169"/>
      <c r="O103" s="169"/>
      <c r="P103" s="169"/>
      <c r="Q103" s="169"/>
      <c r="R103" s="169"/>
      <c r="S103" s="169"/>
      <c r="T103" s="169"/>
      <c r="U103" s="169"/>
      <c r="V103" s="169"/>
      <c r="W103" s="169"/>
      <c r="X103" s="169"/>
      <c r="Y103" s="169"/>
      <c r="Z103" s="169"/>
    </row>
    <row r="104" spans="1:26" ht="15.75" customHeight="1" x14ac:dyDescent="0.35">
      <c r="A104" s="194"/>
      <c r="B104" s="194"/>
      <c r="C104" s="194"/>
      <c r="D104" s="194"/>
      <c r="E104" s="194"/>
      <c r="F104" s="194"/>
      <c r="G104" s="194"/>
      <c r="H104" s="194"/>
      <c r="I104" s="194"/>
      <c r="J104" s="194"/>
      <c r="K104" s="194"/>
      <c r="L104" s="194"/>
      <c r="M104" s="194"/>
      <c r="N104" s="194"/>
      <c r="O104" s="194"/>
      <c r="P104" s="194"/>
      <c r="Q104" s="194"/>
      <c r="R104" s="194"/>
      <c r="S104" s="194"/>
      <c r="T104" s="194"/>
      <c r="U104" s="194"/>
      <c r="V104" s="194"/>
      <c r="W104" s="194"/>
      <c r="X104" s="194"/>
      <c r="Y104" s="194"/>
      <c r="Z104" s="194"/>
    </row>
    <row r="105" spans="1:26" ht="15.75" customHeight="1" x14ac:dyDescent="0.35">
      <c r="A105" s="194"/>
      <c r="B105" s="194"/>
      <c r="C105" s="194"/>
      <c r="D105" s="194"/>
      <c r="E105" s="194"/>
      <c r="F105" s="194"/>
      <c r="G105" s="194"/>
      <c r="H105" s="194"/>
      <c r="I105" s="194"/>
      <c r="J105" s="194"/>
      <c r="K105" s="194"/>
      <c r="L105" s="194"/>
      <c r="M105" s="194"/>
      <c r="N105" s="194"/>
      <c r="O105" s="194"/>
      <c r="P105" s="194"/>
      <c r="Q105" s="194"/>
      <c r="R105" s="194"/>
      <c r="S105" s="194"/>
      <c r="T105" s="194"/>
      <c r="U105" s="194"/>
      <c r="V105" s="194"/>
      <c r="W105" s="194"/>
      <c r="X105" s="194"/>
      <c r="Y105" s="194"/>
      <c r="Z105" s="194"/>
    </row>
    <row r="106" spans="1:26" ht="15.75" customHeight="1" x14ac:dyDescent="0.35">
      <c r="A106" s="194"/>
      <c r="B106" s="194"/>
      <c r="C106" s="194"/>
      <c r="D106" s="194"/>
      <c r="E106" s="194"/>
      <c r="F106" s="194"/>
      <c r="G106" s="194"/>
      <c r="H106" s="194"/>
      <c r="I106" s="194"/>
      <c r="J106" s="194"/>
      <c r="K106" s="194"/>
      <c r="L106" s="194"/>
      <c r="M106" s="194"/>
      <c r="N106" s="194"/>
      <c r="O106" s="194"/>
      <c r="P106" s="194"/>
      <c r="Q106" s="194"/>
      <c r="R106" s="194"/>
      <c r="S106" s="194"/>
      <c r="T106" s="194"/>
      <c r="U106" s="194"/>
      <c r="V106" s="194"/>
      <c r="W106" s="194"/>
      <c r="X106" s="194"/>
      <c r="Y106" s="194"/>
      <c r="Z106" s="194"/>
    </row>
    <row r="107" spans="1:26" ht="15.75" customHeight="1" x14ac:dyDescent="0.35">
      <c r="A107" s="194"/>
      <c r="B107" s="194"/>
      <c r="C107" s="194"/>
      <c r="D107" s="194"/>
      <c r="E107" s="194"/>
      <c r="F107" s="194"/>
      <c r="G107" s="194"/>
      <c r="H107" s="194"/>
      <c r="I107" s="194"/>
      <c r="J107" s="194"/>
      <c r="K107" s="194"/>
      <c r="L107" s="194"/>
      <c r="M107" s="194"/>
      <c r="N107" s="194"/>
      <c r="O107" s="194"/>
      <c r="P107" s="194"/>
      <c r="Q107" s="194"/>
      <c r="R107" s="194"/>
      <c r="S107" s="194"/>
      <c r="T107" s="194"/>
      <c r="U107" s="194"/>
      <c r="V107" s="194"/>
      <c r="W107" s="194"/>
      <c r="X107" s="194"/>
      <c r="Y107" s="194"/>
      <c r="Z107" s="194"/>
    </row>
    <row r="108" spans="1:26" ht="15.75" customHeight="1" x14ac:dyDescent="0.35">
      <c r="A108" s="194"/>
      <c r="B108" s="194"/>
      <c r="C108" s="194"/>
      <c r="D108" s="194"/>
      <c r="E108" s="194"/>
      <c r="F108" s="194"/>
      <c r="G108" s="194"/>
      <c r="H108" s="194"/>
      <c r="I108" s="194"/>
      <c r="J108" s="194"/>
      <c r="K108" s="194"/>
      <c r="L108" s="194"/>
      <c r="M108" s="194"/>
      <c r="N108" s="194"/>
      <c r="O108" s="194"/>
      <c r="P108" s="194"/>
      <c r="Q108" s="194"/>
      <c r="R108" s="194"/>
      <c r="S108" s="194"/>
      <c r="T108" s="194"/>
      <c r="U108" s="194"/>
      <c r="V108" s="194"/>
      <c r="W108" s="194"/>
      <c r="X108" s="194"/>
      <c r="Y108" s="194"/>
      <c r="Z108" s="194"/>
    </row>
    <row r="109" spans="1:26" ht="15.75" customHeight="1" x14ac:dyDescent="0.35">
      <c r="A109" s="194"/>
      <c r="B109" s="194"/>
      <c r="C109" s="194"/>
      <c r="D109" s="194"/>
      <c r="E109" s="194"/>
      <c r="F109" s="194"/>
      <c r="G109" s="194"/>
      <c r="H109" s="194"/>
      <c r="I109" s="194"/>
      <c r="J109" s="194"/>
      <c r="K109" s="194"/>
      <c r="L109" s="194"/>
      <c r="M109" s="194"/>
      <c r="N109" s="194"/>
      <c r="O109" s="194"/>
      <c r="P109" s="194"/>
      <c r="Q109" s="194"/>
      <c r="R109" s="194"/>
      <c r="S109" s="194"/>
      <c r="T109" s="194"/>
      <c r="U109" s="194"/>
      <c r="V109" s="194"/>
      <c r="W109" s="194"/>
      <c r="X109" s="194"/>
      <c r="Y109" s="194"/>
      <c r="Z109" s="194"/>
    </row>
    <row r="110" spans="1:26" ht="15.75" customHeight="1" x14ac:dyDescent="0.35">
      <c r="A110" s="194"/>
      <c r="B110" s="194"/>
      <c r="C110" s="194"/>
      <c r="D110" s="194"/>
      <c r="E110" s="194"/>
      <c r="F110" s="194"/>
      <c r="G110" s="194"/>
      <c r="H110" s="194"/>
      <c r="I110" s="194"/>
      <c r="J110" s="194"/>
      <c r="K110" s="194"/>
      <c r="L110" s="194"/>
      <c r="M110" s="194"/>
      <c r="N110" s="194"/>
      <c r="O110" s="194"/>
      <c r="P110" s="194"/>
      <c r="Q110" s="194"/>
      <c r="R110" s="194"/>
      <c r="S110" s="194"/>
      <c r="T110" s="194"/>
      <c r="U110" s="194"/>
      <c r="V110" s="194"/>
      <c r="W110" s="194"/>
      <c r="X110" s="194"/>
      <c r="Y110" s="194"/>
      <c r="Z110" s="194"/>
    </row>
    <row r="111" spans="1:26" ht="15.75" customHeight="1" x14ac:dyDescent="0.35">
      <c r="A111" s="194"/>
      <c r="B111" s="194"/>
      <c r="C111" s="194"/>
      <c r="D111" s="194"/>
      <c r="E111" s="194"/>
      <c r="F111" s="194"/>
      <c r="G111" s="194"/>
      <c r="H111" s="194"/>
      <c r="I111" s="194"/>
      <c r="J111" s="194"/>
      <c r="K111" s="194"/>
      <c r="L111" s="194"/>
      <c r="M111" s="194"/>
      <c r="N111" s="194"/>
      <c r="O111" s="194"/>
      <c r="P111" s="194"/>
      <c r="Q111" s="194"/>
      <c r="R111" s="194"/>
      <c r="S111" s="194"/>
      <c r="T111" s="194"/>
      <c r="U111" s="194"/>
      <c r="V111" s="194"/>
      <c r="W111" s="194"/>
      <c r="X111" s="194"/>
      <c r="Y111" s="194"/>
      <c r="Z111" s="194"/>
    </row>
    <row r="112" spans="1:26" ht="15.75" customHeight="1" x14ac:dyDescent="0.35">
      <c r="A112" s="194"/>
      <c r="B112" s="194"/>
      <c r="C112" s="194"/>
      <c r="D112" s="194"/>
      <c r="E112" s="194"/>
      <c r="F112" s="194"/>
      <c r="G112" s="194"/>
      <c r="H112" s="194"/>
      <c r="I112" s="194"/>
      <c r="J112" s="194"/>
      <c r="K112" s="194"/>
      <c r="L112" s="194"/>
      <c r="M112" s="194"/>
      <c r="N112" s="194"/>
      <c r="O112" s="194"/>
      <c r="P112" s="194"/>
      <c r="Q112" s="194"/>
      <c r="R112" s="194"/>
      <c r="S112" s="194"/>
      <c r="T112" s="194"/>
      <c r="U112" s="194"/>
      <c r="V112" s="194"/>
      <c r="W112" s="194"/>
      <c r="X112" s="194"/>
      <c r="Y112" s="194"/>
      <c r="Z112" s="194"/>
    </row>
    <row r="113" spans="1:26" ht="15.75" customHeight="1" x14ac:dyDescent="0.35">
      <c r="A113" s="194"/>
      <c r="B113" s="194"/>
      <c r="C113" s="194"/>
      <c r="D113" s="194"/>
      <c r="E113" s="194"/>
      <c r="F113" s="194"/>
      <c r="G113" s="194"/>
      <c r="H113" s="194"/>
      <c r="I113" s="194"/>
      <c r="J113" s="194"/>
      <c r="K113" s="194"/>
      <c r="L113" s="194"/>
      <c r="M113" s="194"/>
      <c r="N113" s="194"/>
      <c r="O113" s="194"/>
      <c r="P113" s="194"/>
      <c r="Q113" s="194"/>
      <c r="R113" s="194"/>
      <c r="S113" s="194"/>
      <c r="T113" s="194"/>
      <c r="U113" s="194"/>
      <c r="V113" s="194"/>
      <c r="W113" s="194"/>
      <c r="X113" s="194"/>
      <c r="Y113" s="194"/>
      <c r="Z113" s="194"/>
    </row>
    <row r="114" spans="1:26" ht="15.75" customHeight="1" x14ac:dyDescent="0.35">
      <c r="A114" s="194"/>
      <c r="B114" s="194"/>
      <c r="C114" s="194"/>
      <c r="D114" s="194"/>
      <c r="E114" s="194"/>
      <c r="F114" s="194"/>
      <c r="G114" s="194"/>
      <c r="H114" s="194"/>
      <c r="I114" s="194"/>
      <c r="J114" s="194"/>
      <c r="K114" s="194"/>
      <c r="L114" s="194"/>
      <c r="M114" s="194"/>
      <c r="N114" s="194"/>
      <c r="O114" s="194"/>
      <c r="P114" s="194"/>
      <c r="Q114" s="194"/>
      <c r="R114" s="194"/>
      <c r="S114" s="194"/>
      <c r="T114" s="194"/>
      <c r="U114" s="194"/>
      <c r="V114" s="194"/>
      <c r="W114" s="194"/>
      <c r="X114" s="194"/>
      <c r="Y114" s="194"/>
      <c r="Z114" s="194"/>
    </row>
    <row r="115" spans="1:26" ht="15.75" customHeight="1" x14ac:dyDescent="0.35">
      <c r="A115" s="194"/>
      <c r="B115" s="194"/>
      <c r="C115" s="194"/>
      <c r="D115" s="194"/>
      <c r="E115" s="194"/>
      <c r="F115" s="194"/>
      <c r="G115" s="194"/>
      <c r="H115" s="194"/>
      <c r="I115" s="194"/>
      <c r="J115" s="194"/>
      <c r="K115" s="194"/>
      <c r="L115" s="194"/>
      <c r="M115" s="194"/>
      <c r="N115" s="194"/>
      <c r="O115" s="194"/>
      <c r="P115" s="194"/>
      <c r="Q115" s="194"/>
      <c r="R115" s="194"/>
      <c r="S115" s="194"/>
      <c r="T115" s="194"/>
      <c r="U115" s="194"/>
      <c r="V115" s="194"/>
      <c r="W115" s="194"/>
      <c r="X115" s="194"/>
      <c r="Y115" s="194"/>
      <c r="Z115" s="194"/>
    </row>
    <row r="116" spans="1:26" ht="15.75" customHeight="1" x14ac:dyDescent="0.35">
      <c r="A116" s="194"/>
      <c r="B116" s="194"/>
      <c r="C116" s="194"/>
      <c r="D116" s="194"/>
      <c r="E116" s="194"/>
      <c r="F116" s="194"/>
      <c r="G116" s="194"/>
      <c r="H116" s="194"/>
      <c r="I116" s="194"/>
      <c r="J116" s="194"/>
      <c r="K116" s="194"/>
      <c r="L116" s="194"/>
      <c r="M116" s="194"/>
      <c r="N116" s="194"/>
      <c r="O116" s="194"/>
      <c r="P116" s="194"/>
      <c r="Q116" s="194"/>
      <c r="R116" s="194"/>
      <c r="S116" s="194"/>
      <c r="T116" s="194"/>
      <c r="U116" s="194"/>
      <c r="V116" s="194"/>
      <c r="W116" s="194"/>
      <c r="X116" s="194"/>
      <c r="Y116" s="194"/>
      <c r="Z116" s="194"/>
    </row>
    <row r="117" spans="1:26" ht="15.75" customHeight="1" x14ac:dyDescent="0.35">
      <c r="A117" s="194"/>
      <c r="B117" s="194"/>
      <c r="C117" s="194"/>
      <c r="D117" s="194"/>
      <c r="E117" s="194"/>
      <c r="F117" s="194"/>
      <c r="G117" s="194"/>
      <c r="H117" s="194"/>
      <c r="I117" s="194"/>
      <c r="J117" s="194"/>
      <c r="K117" s="194"/>
      <c r="L117" s="194"/>
      <c r="M117" s="194"/>
      <c r="N117" s="194"/>
      <c r="O117" s="194"/>
      <c r="P117" s="194"/>
      <c r="Q117" s="194"/>
      <c r="R117" s="194"/>
      <c r="S117" s="194"/>
      <c r="T117" s="194"/>
      <c r="U117" s="194"/>
      <c r="V117" s="194"/>
      <c r="W117" s="194"/>
      <c r="X117" s="194"/>
      <c r="Y117" s="194"/>
      <c r="Z117" s="194"/>
    </row>
    <row r="118" spans="1:26" ht="15.75" customHeight="1" x14ac:dyDescent="0.35">
      <c r="A118" s="194"/>
      <c r="B118" s="194"/>
      <c r="C118" s="194"/>
      <c r="D118" s="194"/>
      <c r="E118" s="194"/>
      <c r="F118" s="194"/>
      <c r="G118" s="194"/>
      <c r="H118" s="194"/>
      <c r="I118" s="194"/>
      <c r="J118" s="194"/>
      <c r="K118" s="194"/>
      <c r="L118" s="194"/>
      <c r="M118" s="194"/>
      <c r="N118" s="194"/>
      <c r="O118" s="194"/>
      <c r="P118" s="194"/>
      <c r="Q118" s="194"/>
      <c r="R118" s="194"/>
      <c r="S118" s="194"/>
      <c r="T118" s="194"/>
      <c r="U118" s="194"/>
      <c r="V118" s="194"/>
      <c r="W118" s="194"/>
      <c r="X118" s="194"/>
      <c r="Y118" s="194"/>
      <c r="Z118" s="194"/>
    </row>
    <row r="119" spans="1:26" ht="15.75" customHeight="1" x14ac:dyDescent="0.35">
      <c r="A119" s="194"/>
      <c r="B119" s="194"/>
      <c r="C119" s="194"/>
      <c r="D119" s="194"/>
      <c r="E119" s="194"/>
      <c r="F119" s="194"/>
      <c r="G119" s="194"/>
      <c r="H119" s="194"/>
      <c r="I119" s="194"/>
      <c r="J119" s="194"/>
      <c r="K119" s="194"/>
      <c r="L119" s="194"/>
      <c r="M119" s="194"/>
      <c r="N119" s="194"/>
      <c r="O119" s="194"/>
      <c r="P119" s="194"/>
      <c r="Q119" s="194"/>
      <c r="R119" s="194"/>
      <c r="S119" s="194"/>
      <c r="T119" s="194"/>
      <c r="U119" s="194"/>
      <c r="V119" s="194"/>
      <c r="W119" s="194"/>
      <c r="X119" s="194"/>
      <c r="Y119" s="194"/>
      <c r="Z119" s="194"/>
    </row>
    <row r="120" spans="1:26" ht="15.75" customHeight="1" x14ac:dyDescent="0.35">
      <c r="A120" s="194"/>
      <c r="B120" s="194"/>
      <c r="C120" s="194"/>
      <c r="D120" s="194"/>
      <c r="E120" s="194"/>
      <c r="F120" s="194"/>
      <c r="G120" s="194"/>
      <c r="H120" s="194"/>
      <c r="I120" s="194"/>
      <c r="J120" s="194"/>
      <c r="K120" s="194"/>
      <c r="L120" s="194"/>
      <c r="M120" s="194"/>
      <c r="N120" s="194"/>
      <c r="O120" s="194"/>
      <c r="P120" s="194"/>
      <c r="Q120" s="194"/>
      <c r="R120" s="194"/>
      <c r="S120" s="194"/>
      <c r="T120" s="194"/>
      <c r="U120" s="194"/>
      <c r="V120" s="194"/>
      <c r="W120" s="194"/>
      <c r="X120" s="194"/>
      <c r="Y120" s="194"/>
      <c r="Z120" s="194"/>
    </row>
    <row r="121" spans="1:26" ht="15.75" customHeight="1" x14ac:dyDescent="0.35">
      <c r="A121" s="194"/>
      <c r="B121" s="194"/>
      <c r="C121" s="194"/>
      <c r="D121" s="194"/>
      <c r="E121" s="194"/>
      <c r="F121" s="194"/>
      <c r="G121" s="194"/>
      <c r="H121" s="194"/>
      <c r="I121" s="194"/>
      <c r="J121" s="194"/>
      <c r="K121" s="194"/>
      <c r="L121" s="194"/>
      <c r="M121" s="194"/>
      <c r="N121" s="194"/>
      <c r="O121" s="194"/>
      <c r="P121" s="194"/>
      <c r="Q121" s="194"/>
      <c r="R121" s="194"/>
      <c r="S121" s="194"/>
      <c r="T121" s="194"/>
      <c r="U121" s="194"/>
      <c r="V121" s="194"/>
      <c r="W121" s="194"/>
      <c r="X121" s="194"/>
      <c r="Y121" s="194"/>
      <c r="Z121" s="194"/>
    </row>
    <row r="122" spans="1:26" ht="15.75" customHeight="1" x14ac:dyDescent="0.35">
      <c r="A122" s="194"/>
      <c r="B122" s="194"/>
      <c r="C122" s="194"/>
      <c r="D122" s="194"/>
      <c r="E122" s="194"/>
      <c r="F122" s="194"/>
      <c r="G122" s="194"/>
      <c r="H122" s="194"/>
      <c r="I122" s="194"/>
      <c r="J122" s="194"/>
      <c r="K122" s="194"/>
      <c r="L122" s="194"/>
      <c r="M122" s="194"/>
      <c r="N122" s="194"/>
      <c r="O122" s="194"/>
      <c r="P122" s="194"/>
      <c r="Q122" s="194"/>
      <c r="R122" s="194"/>
      <c r="S122" s="194"/>
      <c r="T122" s="194"/>
      <c r="U122" s="194"/>
      <c r="V122" s="194"/>
      <c r="W122" s="194"/>
      <c r="X122" s="194"/>
      <c r="Y122" s="194"/>
      <c r="Z122" s="194"/>
    </row>
    <row r="123" spans="1:26" ht="15.75" customHeight="1" x14ac:dyDescent="0.35">
      <c r="A123" s="194"/>
      <c r="B123" s="194"/>
      <c r="C123" s="194"/>
      <c r="D123" s="194"/>
      <c r="E123" s="194"/>
      <c r="F123" s="194"/>
      <c r="G123" s="194"/>
      <c r="H123" s="194"/>
      <c r="I123" s="194"/>
      <c r="J123" s="194"/>
      <c r="K123" s="194"/>
      <c r="L123" s="194"/>
      <c r="M123" s="194"/>
      <c r="N123" s="194"/>
      <c r="O123" s="194"/>
      <c r="P123" s="194"/>
      <c r="Q123" s="194"/>
      <c r="R123" s="194"/>
      <c r="S123" s="194"/>
      <c r="T123" s="194"/>
      <c r="U123" s="194"/>
      <c r="V123" s="194"/>
      <c r="W123" s="194"/>
      <c r="X123" s="194"/>
      <c r="Y123" s="194"/>
      <c r="Z123" s="194"/>
    </row>
    <row r="124" spans="1:26" ht="15.75" customHeight="1" x14ac:dyDescent="0.35">
      <c r="A124" s="194"/>
      <c r="B124" s="194"/>
      <c r="C124" s="194"/>
      <c r="D124" s="194"/>
      <c r="E124" s="194"/>
      <c r="F124" s="194"/>
      <c r="G124" s="194"/>
      <c r="H124" s="194"/>
      <c r="I124" s="194"/>
      <c r="J124" s="194"/>
      <c r="K124" s="194"/>
      <c r="L124" s="194"/>
      <c r="M124" s="194"/>
      <c r="N124" s="194"/>
      <c r="O124" s="194"/>
      <c r="P124" s="194"/>
      <c r="Q124" s="194"/>
      <c r="R124" s="194"/>
      <c r="S124" s="194"/>
      <c r="T124" s="194"/>
      <c r="U124" s="194"/>
      <c r="V124" s="194"/>
      <c r="W124" s="194"/>
      <c r="X124" s="194"/>
      <c r="Y124" s="194"/>
      <c r="Z124" s="194"/>
    </row>
    <row r="125" spans="1:26" ht="15.75" customHeight="1" x14ac:dyDescent="0.35">
      <c r="A125" s="194"/>
      <c r="B125" s="194"/>
      <c r="C125" s="194"/>
      <c r="D125" s="194"/>
      <c r="E125" s="194"/>
      <c r="F125" s="194"/>
      <c r="G125" s="194"/>
      <c r="H125" s="194"/>
      <c r="I125" s="194"/>
      <c r="J125" s="194"/>
      <c r="K125" s="194"/>
      <c r="L125" s="194"/>
      <c r="M125" s="194"/>
      <c r="N125" s="194"/>
      <c r="O125" s="194"/>
      <c r="P125" s="194"/>
      <c r="Q125" s="194"/>
      <c r="R125" s="194"/>
      <c r="S125" s="194"/>
      <c r="T125" s="194"/>
      <c r="U125" s="194"/>
      <c r="V125" s="194"/>
      <c r="W125" s="194"/>
      <c r="X125" s="194"/>
      <c r="Y125" s="194"/>
      <c r="Z125" s="194"/>
    </row>
    <row r="126" spans="1:26" ht="15.75" customHeight="1" x14ac:dyDescent="0.35">
      <c r="A126" s="194"/>
      <c r="B126" s="194"/>
      <c r="C126" s="194"/>
      <c r="D126" s="194"/>
      <c r="E126" s="194"/>
      <c r="F126" s="194"/>
      <c r="G126" s="194"/>
      <c r="H126" s="194"/>
      <c r="I126" s="194"/>
      <c r="J126" s="194"/>
      <c r="K126" s="194"/>
      <c r="L126" s="194"/>
      <c r="M126" s="194"/>
      <c r="N126" s="194"/>
      <c r="O126" s="194"/>
      <c r="P126" s="194"/>
      <c r="Q126" s="194"/>
      <c r="R126" s="194"/>
      <c r="S126" s="194"/>
      <c r="T126" s="194"/>
      <c r="U126" s="194"/>
      <c r="V126" s="194"/>
      <c r="W126" s="194"/>
      <c r="X126" s="194"/>
      <c r="Y126" s="194"/>
      <c r="Z126" s="194"/>
    </row>
    <row r="127" spans="1:26" ht="15.75" customHeight="1" x14ac:dyDescent="0.35">
      <c r="A127" s="194"/>
      <c r="B127" s="194"/>
      <c r="C127" s="194"/>
      <c r="D127" s="194"/>
      <c r="E127" s="194"/>
      <c r="F127" s="194"/>
      <c r="G127" s="194"/>
      <c r="H127" s="194"/>
      <c r="I127" s="194"/>
      <c r="J127" s="194"/>
      <c r="K127" s="194"/>
      <c r="L127" s="194"/>
      <c r="M127" s="194"/>
      <c r="N127" s="194"/>
      <c r="O127" s="194"/>
      <c r="P127" s="194"/>
      <c r="Q127" s="194"/>
      <c r="R127" s="194"/>
      <c r="S127" s="194"/>
      <c r="T127" s="194"/>
      <c r="U127" s="194"/>
      <c r="V127" s="194"/>
      <c r="W127" s="194"/>
      <c r="X127" s="194"/>
      <c r="Y127" s="194"/>
      <c r="Z127" s="194"/>
    </row>
    <row r="128" spans="1:26" ht="15.75" customHeight="1" x14ac:dyDescent="0.35">
      <c r="A128" s="194"/>
      <c r="B128" s="194"/>
      <c r="C128" s="194"/>
      <c r="D128" s="194"/>
      <c r="E128" s="194"/>
      <c r="F128" s="194"/>
      <c r="G128" s="194"/>
      <c r="H128" s="194"/>
      <c r="I128" s="194"/>
      <c r="J128" s="194"/>
      <c r="K128" s="194"/>
      <c r="L128" s="194"/>
      <c r="M128" s="194"/>
      <c r="N128" s="194"/>
      <c r="O128" s="194"/>
      <c r="P128" s="194"/>
      <c r="Q128" s="194"/>
      <c r="R128" s="194"/>
      <c r="S128" s="194"/>
      <c r="T128" s="194"/>
      <c r="U128" s="194"/>
      <c r="V128" s="194"/>
      <c r="W128" s="194"/>
      <c r="X128" s="194"/>
      <c r="Y128" s="194"/>
      <c r="Z128" s="194"/>
    </row>
    <row r="129" spans="1:26" ht="15.75" customHeight="1" x14ac:dyDescent="0.35">
      <c r="A129" s="194"/>
      <c r="B129" s="194"/>
      <c r="C129" s="194"/>
      <c r="D129" s="194"/>
      <c r="E129" s="194"/>
      <c r="F129" s="194"/>
      <c r="G129" s="194"/>
      <c r="H129" s="194"/>
      <c r="I129" s="194"/>
      <c r="J129" s="194"/>
      <c r="K129" s="194"/>
      <c r="L129" s="194"/>
      <c r="M129" s="194"/>
      <c r="N129" s="194"/>
      <c r="O129" s="194"/>
      <c r="P129" s="194"/>
      <c r="Q129" s="194"/>
      <c r="R129" s="194"/>
      <c r="S129" s="194"/>
      <c r="T129" s="194"/>
      <c r="U129" s="194"/>
      <c r="V129" s="194"/>
      <c r="W129" s="194"/>
      <c r="X129" s="194"/>
      <c r="Y129" s="194"/>
      <c r="Z129" s="194"/>
    </row>
    <row r="130" spans="1:26" ht="15.75" customHeight="1" x14ac:dyDescent="0.35">
      <c r="A130" s="194"/>
      <c r="B130" s="194"/>
      <c r="C130" s="194"/>
      <c r="D130" s="194"/>
      <c r="E130" s="194"/>
      <c r="F130" s="194"/>
      <c r="G130" s="194"/>
      <c r="H130" s="194"/>
      <c r="I130" s="194"/>
      <c r="J130" s="194"/>
      <c r="K130" s="194"/>
      <c r="L130" s="194"/>
      <c r="M130" s="194"/>
      <c r="N130" s="194"/>
      <c r="O130" s="194"/>
      <c r="P130" s="194"/>
      <c r="Q130" s="194"/>
      <c r="R130" s="194"/>
      <c r="S130" s="194"/>
      <c r="T130" s="194"/>
      <c r="U130" s="194"/>
      <c r="V130" s="194"/>
      <c r="W130" s="194"/>
      <c r="X130" s="194"/>
      <c r="Y130" s="194"/>
      <c r="Z130" s="194"/>
    </row>
    <row r="131" spans="1:26" ht="15.75" customHeight="1" x14ac:dyDescent="0.35">
      <c r="A131" s="194"/>
      <c r="B131" s="194"/>
      <c r="C131" s="194"/>
      <c r="D131" s="194"/>
      <c r="E131" s="194"/>
      <c r="F131" s="194"/>
      <c r="G131" s="194"/>
      <c r="H131" s="194"/>
      <c r="I131" s="194"/>
      <c r="J131" s="194"/>
      <c r="K131" s="194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4"/>
    </row>
    <row r="132" spans="1:26" ht="15.75" customHeight="1" x14ac:dyDescent="0.35">
      <c r="A132" s="194"/>
      <c r="B132" s="194"/>
      <c r="C132" s="194"/>
      <c r="D132" s="194"/>
      <c r="E132" s="194"/>
      <c r="F132" s="194"/>
      <c r="G132" s="194"/>
      <c r="H132" s="194"/>
      <c r="I132" s="194"/>
      <c r="J132" s="194"/>
      <c r="K132" s="194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4"/>
    </row>
    <row r="133" spans="1:26" ht="15.75" customHeight="1" x14ac:dyDescent="0.35">
      <c r="A133" s="194"/>
      <c r="B133" s="194"/>
      <c r="C133" s="194"/>
      <c r="D133" s="194"/>
      <c r="E133" s="194"/>
      <c r="F133" s="194"/>
      <c r="G133" s="194"/>
      <c r="H133" s="194"/>
      <c r="I133" s="194"/>
      <c r="J133" s="194"/>
      <c r="K133" s="194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4"/>
    </row>
    <row r="134" spans="1:26" ht="15.75" customHeight="1" x14ac:dyDescent="0.35">
      <c r="A134" s="194"/>
      <c r="B134" s="194"/>
      <c r="C134" s="194"/>
      <c r="D134" s="194"/>
      <c r="E134" s="194"/>
      <c r="F134" s="194"/>
      <c r="G134" s="194"/>
      <c r="H134" s="194"/>
      <c r="I134" s="194"/>
      <c r="J134" s="194"/>
      <c r="K134" s="194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4"/>
    </row>
    <row r="135" spans="1:26" ht="15.75" customHeight="1" x14ac:dyDescent="0.35">
      <c r="A135" s="194"/>
      <c r="B135" s="194"/>
      <c r="C135" s="194"/>
      <c r="D135" s="194"/>
      <c r="E135" s="194"/>
      <c r="F135" s="194"/>
      <c r="G135" s="194"/>
      <c r="H135" s="194"/>
      <c r="I135" s="194"/>
      <c r="J135" s="194"/>
      <c r="K135" s="194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4"/>
    </row>
    <row r="136" spans="1:26" ht="15.75" customHeight="1" x14ac:dyDescent="0.35">
      <c r="A136" s="194"/>
      <c r="B136" s="194"/>
      <c r="C136" s="194"/>
      <c r="D136" s="194"/>
      <c r="E136" s="194"/>
      <c r="F136" s="194"/>
      <c r="G136" s="194"/>
      <c r="H136" s="194"/>
      <c r="I136" s="194"/>
      <c r="J136" s="194"/>
      <c r="K136" s="194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4"/>
    </row>
    <row r="137" spans="1:26" ht="15.75" customHeight="1" x14ac:dyDescent="0.35">
      <c r="A137" s="194"/>
      <c r="B137" s="194"/>
      <c r="C137" s="194"/>
      <c r="D137" s="194"/>
      <c r="E137" s="194"/>
      <c r="F137" s="194"/>
      <c r="G137" s="194"/>
      <c r="H137" s="194"/>
      <c r="I137" s="194"/>
      <c r="J137" s="194"/>
      <c r="K137" s="194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4"/>
    </row>
    <row r="138" spans="1:26" ht="15.75" customHeight="1" x14ac:dyDescent="0.35">
      <c r="A138" s="194"/>
      <c r="B138" s="194"/>
      <c r="C138" s="194"/>
      <c r="D138" s="194"/>
      <c r="E138" s="194"/>
      <c r="F138" s="194"/>
      <c r="G138" s="194"/>
      <c r="H138" s="194"/>
      <c r="I138" s="194"/>
      <c r="J138" s="194"/>
      <c r="K138" s="194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4"/>
    </row>
    <row r="139" spans="1:26" ht="15.75" customHeight="1" x14ac:dyDescent="0.35">
      <c r="A139" s="194"/>
      <c r="B139" s="194"/>
      <c r="C139" s="194"/>
      <c r="D139" s="194"/>
      <c r="E139" s="194"/>
      <c r="F139" s="194"/>
      <c r="G139" s="194"/>
      <c r="H139" s="194"/>
      <c r="I139" s="194"/>
      <c r="J139" s="194"/>
      <c r="K139" s="194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4"/>
    </row>
    <row r="140" spans="1:26" ht="15.75" customHeight="1" x14ac:dyDescent="0.35">
      <c r="A140" s="194"/>
      <c r="B140" s="194"/>
      <c r="C140" s="194"/>
      <c r="D140" s="194"/>
      <c r="E140" s="194"/>
      <c r="F140" s="194"/>
      <c r="G140" s="194"/>
      <c r="H140" s="194"/>
      <c r="I140" s="194"/>
      <c r="J140" s="194"/>
      <c r="K140" s="194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4"/>
    </row>
    <row r="141" spans="1:26" ht="15.75" customHeight="1" x14ac:dyDescent="0.35">
      <c r="A141" s="194"/>
      <c r="B141" s="194"/>
      <c r="C141" s="194"/>
      <c r="D141" s="194"/>
      <c r="E141" s="194"/>
      <c r="F141" s="194"/>
      <c r="G141" s="194"/>
      <c r="H141" s="194"/>
      <c r="I141" s="194"/>
      <c r="J141" s="194"/>
      <c r="K141" s="194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4"/>
    </row>
    <row r="142" spans="1:26" ht="15.75" customHeight="1" x14ac:dyDescent="0.35">
      <c r="A142" s="194"/>
      <c r="B142" s="194"/>
      <c r="C142" s="194"/>
      <c r="D142" s="194"/>
      <c r="E142" s="194"/>
      <c r="F142" s="194"/>
      <c r="G142" s="194"/>
      <c r="H142" s="194"/>
      <c r="I142" s="194"/>
      <c r="J142" s="194"/>
      <c r="K142" s="194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4"/>
    </row>
    <row r="143" spans="1:26" ht="15.75" customHeight="1" x14ac:dyDescent="0.35">
      <c r="A143" s="194"/>
      <c r="B143" s="194"/>
      <c r="C143" s="194"/>
      <c r="D143" s="194"/>
      <c r="E143" s="194"/>
      <c r="F143" s="194"/>
      <c r="G143" s="194"/>
      <c r="H143" s="194"/>
      <c r="I143" s="194"/>
      <c r="J143" s="194"/>
      <c r="K143" s="194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4"/>
    </row>
    <row r="144" spans="1:26" ht="15.75" customHeight="1" x14ac:dyDescent="0.35">
      <c r="A144" s="194"/>
      <c r="B144" s="194"/>
      <c r="C144" s="194"/>
      <c r="D144" s="194"/>
      <c r="E144" s="194"/>
      <c r="F144" s="194"/>
      <c r="G144" s="194"/>
      <c r="H144" s="194"/>
      <c r="I144" s="194"/>
      <c r="J144" s="194"/>
      <c r="K144" s="194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4"/>
    </row>
    <row r="145" spans="1:26" ht="15.75" customHeight="1" x14ac:dyDescent="0.35">
      <c r="A145" s="194"/>
      <c r="B145" s="194"/>
      <c r="C145" s="194"/>
      <c r="D145" s="194"/>
      <c r="E145" s="194"/>
      <c r="F145" s="194"/>
      <c r="G145" s="194"/>
      <c r="H145" s="194"/>
      <c r="I145" s="194"/>
      <c r="J145" s="194"/>
      <c r="K145" s="194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4"/>
    </row>
    <row r="146" spans="1:26" ht="15.75" customHeight="1" x14ac:dyDescent="0.35">
      <c r="A146" s="194"/>
      <c r="B146" s="194"/>
      <c r="C146" s="194"/>
      <c r="D146" s="194"/>
      <c r="E146" s="194"/>
      <c r="F146" s="194"/>
      <c r="G146" s="194"/>
      <c r="H146" s="194"/>
      <c r="I146" s="194"/>
      <c r="J146" s="194"/>
      <c r="K146" s="194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4"/>
    </row>
    <row r="147" spans="1:26" ht="15.75" customHeight="1" x14ac:dyDescent="0.35">
      <c r="A147" s="194"/>
      <c r="B147" s="194"/>
      <c r="C147" s="194"/>
      <c r="D147" s="194"/>
      <c r="E147" s="194"/>
      <c r="F147" s="194"/>
      <c r="G147" s="194"/>
      <c r="H147" s="194"/>
      <c r="I147" s="194"/>
      <c r="J147" s="194"/>
      <c r="K147" s="194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4"/>
    </row>
    <row r="148" spans="1:26" ht="15.75" customHeight="1" x14ac:dyDescent="0.35">
      <c r="A148" s="194"/>
      <c r="B148" s="194"/>
      <c r="C148" s="194"/>
      <c r="D148" s="194"/>
      <c r="E148" s="194"/>
      <c r="F148" s="194"/>
      <c r="G148" s="194"/>
      <c r="H148" s="194"/>
      <c r="I148" s="194"/>
      <c r="J148" s="194"/>
      <c r="K148" s="194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4"/>
    </row>
    <row r="149" spans="1:26" ht="15.75" customHeight="1" x14ac:dyDescent="0.35">
      <c r="A149" s="194"/>
      <c r="B149" s="194"/>
      <c r="C149" s="194"/>
      <c r="D149" s="194"/>
      <c r="E149" s="194"/>
      <c r="F149" s="194"/>
      <c r="G149" s="194"/>
      <c r="H149" s="194"/>
      <c r="I149" s="194"/>
      <c r="J149" s="194"/>
      <c r="K149" s="194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4"/>
    </row>
    <row r="150" spans="1:26" ht="15.75" customHeight="1" x14ac:dyDescent="0.35">
      <c r="A150" s="194"/>
      <c r="B150" s="194"/>
      <c r="C150" s="194"/>
      <c r="D150" s="194"/>
      <c r="E150" s="194"/>
      <c r="F150" s="194"/>
      <c r="G150" s="194"/>
      <c r="H150" s="194"/>
      <c r="I150" s="194"/>
      <c r="J150" s="194"/>
      <c r="K150" s="194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4"/>
    </row>
    <row r="151" spans="1:26" ht="15.75" customHeight="1" x14ac:dyDescent="0.35">
      <c r="A151" s="194"/>
      <c r="B151" s="194"/>
      <c r="C151" s="194"/>
      <c r="D151" s="194"/>
      <c r="E151" s="194"/>
      <c r="F151" s="194"/>
      <c r="G151" s="194"/>
      <c r="H151" s="194"/>
      <c r="I151" s="194"/>
      <c r="J151" s="194"/>
      <c r="K151" s="194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4"/>
    </row>
    <row r="152" spans="1:26" ht="15.75" customHeight="1" x14ac:dyDescent="0.35">
      <c r="A152" s="194"/>
      <c r="B152" s="194"/>
      <c r="C152" s="194"/>
      <c r="D152" s="194"/>
      <c r="E152" s="194"/>
      <c r="F152" s="194"/>
      <c r="G152" s="194"/>
      <c r="H152" s="194"/>
      <c r="I152" s="194"/>
      <c r="J152" s="194"/>
      <c r="K152" s="194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4"/>
    </row>
    <row r="153" spans="1:26" ht="15.75" customHeight="1" x14ac:dyDescent="0.35">
      <c r="A153" s="194"/>
      <c r="B153" s="194"/>
      <c r="C153" s="194"/>
      <c r="D153" s="194"/>
      <c r="E153" s="194"/>
      <c r="F153" s="194"/>
      <c r="G153" s="194"/>
      <c r="H153" s="194"/>
      <c r="I153" s="194"/>
      <c r="J153" s="194"/>
      <c r="K153" s="194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4"/>
    </row>
    <row r="154" spans="1:26" ht="15.75" customHeight="1" x14ac:dyDescent="0.35">
      <c r="A154" s="194"/>
      <c r="B154" s="194"/>
      <c r="C154" s="194"/>
      <c r="D154" s="194"/>
      <c r="E154" s="194"/>
      <c r="F154" s="194"/>
      <c r="G154" s="194"/>
      <c r="H154" s="194"/>
      <c r="I154" s="194"/>
      <c r="J154" s="194"/>
      <c r="K154" s="194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4"/>
    </row>
    <row r="155" spans="1:26" ht="15.75" customHeight="1" x14ac:dyDescent="0.35">
      <c r="A155" s="194"/>
      <c r="B155" s="194"/>
      <c r="C155" s="194"/>
      <c r="D155" s="194"/>
      <c r="E155" s="194"/>
      <c r="F155" s="194"/>
      <c r="G155" s="194"/>
      <c r="H155" s="194"/>
      <c r="I155" s="194"/>
      <c r="J155" s="194"/>
      <c r="K155" s="194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4"/>
    </row>
    <row r="156" spans="1:26" ht="15.75" customHeight="1" x14ac:dyDescent="0.35">
      <c r="A156" s="194"/>
      <c r="B156" s="194"/>
      <c r="C156" s="194"/>
      <c r="D156" s="194"/>
      <c r="E156" s="194"/>
      <c r="F156" s="194"/>
      <c r="G156" s="194"/>
      <c r="H156" s="194"/>
      <c r="I156" s="194"/>
      <c r="J156" s="194"/>
      <c r="K156" s="194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4"/>
    </row>
    <row r="157" spans="1:26" ht="15.75" customHeight="1" x14ac:dyDescent="0.35">
      <c r="A157" s="194"/>
      <c r="B157" s="194"/>
      <c r="C157" s="194"/>
      <c r="D157" s="194"/>
      <c r="E157" s="194"/>
      <c r="F157" s="194"/>
      <c r="G157" s="194"/>
      <c r="H157" s="194"/>
      <c r="I157" s="194"/>
      <c r="J157" s="194"/>
      <c r="K157" s="194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4"/>
    </row>
    <row r="158" spans="1:26" ht="15.75" customHeight="1" x14ac:dyDescent="0.35">
      <c r="A158" s="194"/>
      <c r="B158" s="194"/>
      <c r="C158" s="194"/>
      <c r="D158" s="194"/>
      <c r="E158" s="194"/>
      <c r="F158" s="194"/>
      <c r="G158" s="194"/>
      <c r="H158" s="194"/>
      <c r="I158" s="194"/>
      <c r="J158" s="194"/>
      <c r="K158" s="194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4"/>
    </row>
    <row r="159" spans="1:26" ht="15.75" customHeight="1" x14ac:dyDescent="0.35">
      <c r="A159" s="194"/>
      <c r="B159" s="194"/>
      <c r="C159" s="194"/>
      <c r="D159" s="194"/>
      <c r="E159" s="194"/>
      <c r="F159" s="194"/>
      <c r="G159" s="194"/>
      <c r="H159" s="194"/>
      <c r="I159" s="194"/>
      <c r="J159" s="194"/>
      <c r="K159" s="194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4"/>
    </row>
    <row r="160" spans="1:26" ht="15.75" customHeight="1" x14ac:dyDescent="0.35">
      <c r="A160" s="194"/>
      <c r="B160" s="194"/>
      <c r="C160" s="194"/>
      <c r="D160" s="194"/>
      <c r="E160" s="194"/>
      <c r="F160" s="194"/>
      <c r="G160" s="194"/>
      <c r="H160" s="194"/>
      <c r="I160" s="194"/>
      <c r="J160" s="194"/>
      <c r="K160" s="194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4"/>
    </row>
    <row r="161" spans="1:26" ht="15.75" customHeight="1" x14ac:dyDescent="0.35">
      <c r="A161" s="194"/>
      <c r="B161" s="194"/>
      <c r="C161" s="194"/>
      <c r="D161" s="194"/>
      <c r="E161" s="194"/>
      <c r="F161" s="194"/>
      <c r="G161" s="194"/>
      <c r="H161" s="194"/>
      <c r="I161" s="194"/>
      <c r="J161" s="194"/>
      <c r="K161" s="194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4"/>
    </row>
    <row r="162" spans="1:26" ht="15.75" customHeight="1" x14ac:dyDescent="0.35">
      <c r="A162" s="194"/>
      <c r="B162" s="194"/>
      <c r="C162" s="194"/>
      <c r="D162" s="194"/>
      <c r="E162" s="194"/>
      <c r="F162" s="194"/>
      <c r="G162" s="194"/>
      <c r="H162" s="194"/>
      <c r="I162" s="194"/>
      <c r="J162" s="194"/>
      <c r="K162" s="194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4"/>
    </row>
    <row r="163" spans="1:26" ht="15.75" customHeight="1" x14ac:dyDescent="0.35">
      <c r="A163" s="194"/>
      <c r="B163" s="194"/>
      <c r="C163" s="194"/>
      <c r="D163" s="194"/>
      <c r="E163" s="194"/>
      <c r="F163" s="194"/>
      <c r="G163" s="194"/>
      <c r="H163" s="194"/>
      <c r="I163" s="194"/>
      <c r="J163" s="194"/>
      <c r="K163" s="194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4"/>
    </row>
    <row r="164" spans="1:26" ht="15.75" customHeight="1" x14ac:dyDescent="0.35">
      <c r="A164" s="194"/>
      <c r="B164" s="194"/>
      <c r="C164" s="194"/>
      <c r="D164" s="194"/>
      <c r="E164" s="194"/>
      <c r="F164" s="194"/>
      <c r="G164" s="194"/>
      <c r="H164" s="194"/>
      <c r="I164" s="194"/>
      <c r="J164" s="194"/>
      <c r="K164" s="194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4"/>
    </row>
    <row r="165" spans="1:26" ht="15.75" customHeight="1" x14ac:dyDescent="0.35">
      <c r="A165" s="194"/>
      <c r="B165" s="194"/>
      <c r="C165" s="194"/>
      <c r="D165" s="194"/>
      <c r="E165" s="194"/>
      <c r="F165" s="194"/>
      <c r="G165" s="194"/>
      <c r="H165" s="194"/>
      <c r="I165" s="194"/>
      <c r="J165" s="194"/>
      <c r="K165" s="194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4"/>
    </row>
    <row r="166" spans="1:26" ht="15.75" customHeight="1" x14ac:dyDescent="0.35">
      <c r="A166" s="194"/>
      <c r="B166" s="194"/>
      <c r="C166" s="194"/>
      <c r="D166" s="194"/>
      <c r="E166" s="194"/>
      <c r="F166" s="194"/>
      <c r="G166" s="194"/>
      <c r="H166" s="194"/>
      <c r="I166" s="194"/>
      <c r="J166" s="194"/>
      <c r="K166" s="194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4"/>
    </row>
    <row r="167" spans="1:26" ht="15.75" customHeight="1" x14ac:dyDescent="0.35">
      <c r="A167" s="194"/>
      <c r="B167" s="194"/>
      <c r="C167" s="194"/>
      <c r="D167" s="194"/>
      <c r="E167" s="194"/>
      <c r="F167" s="194"/>
      <c r="G167" s="194"/>
      <c r="H167" s="194"/>
      <c r="I167" s="194"/>
      <c r="J167" s="194"/>
      <c r="K167" s="194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4"/>
    </row>
    <row r="168" spans="1:26" ht="15.75" customHeight="1" x14ac:dyDescent="0.35">
      <c r="A168" s="194"/>
      <c r="B168" s="194"/>
      <c r="C168" s="194"/>
      <c r="D168" s="194"/>
      <c r="E168" s="194"/>
      <c r="F168" s="194"/>
      <c r="G168" s="194"/>
      <c r="H168" s="194"/>
      <c r="I168" s="194"/>
      <c r="J168" s="194"/>
      <c r="K168" s="194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4"/>
    </row>
    <row r="169" spans="1:26" ht="15.75" customHeight="1" x14ac:dyDescent="0.35">
      <c r="A169" s="194"/>
      <c r="B169" s="194"/>
      <c r="C169" s="194"/>
      <c r="D169" s="194"/>
      <c r="E169" s="194"/>
      <c r="F169" s="194"/>
      <c r="G169" s="194"/>
      <c r="H169" s="194"/>
      <c r="I169" s="194"/>
      <c r="J169" s="194"/>
      <c r="K169" s="194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4"/>
    </row>
    <row r="170" spans="1:26" ht="15.75" customHeight="1" x14ac:dyDescent="0.35">
      <c r="A170" s="194"/>
      <c r="B170" s="194"/>
      <c r="C170" s="194"/>
      <c r="D170" s="194"/>
      <c r="E170" s="194"/>
      <c r="F170" s="194"/>
      <c r="G170" s="194"/>
      <c r="H170" s="194"/>
      <c r="I170" s="194"/>
      <c r="J170" s="194"/>
      <c r="K170" s="194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4"/>
    </row>
    <row r="171" spans="1:26" ht="15.75" customHeight="1" x14ac:dyDescent="0.35">
      <c r="A171" s="194"/>
      <c r="B171" s="194"/>
      <c r="C171" s="194"/>
      <c r="D171" s="194"/>
      <c r="E171" s="194"/>
      <c r="F171" s="194"/>
      <c r="G171" s="194"/>
      <c r="H171" s="194"/>
      <c r="I171" s="194"/>
      <c r="J171" s="194"/>
      <c r="K171" s="194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4"/>
    </row>
    <row r="172" spans="1:26" ht="15.75" customHeight="1" x14ac:dyDescent="0.35">
      <c r="A172" s="194"/>
      <c r="B172" s="194"/>
      <c r="C172" s="194"/>
      <c r="D172" s="194"/>
      <c r="E172" s="194"/>
      <c r="F172" s="194"/>
      <c r="G172" s="194"/>
      <c r="H172" s="194"/>
      <c r="I172" s="194"/>
      <c r="J172" s="194"/>
      <c r="K172" s="194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4"/>
    </row>
    <row r="173" spans="1:26" ht="15.75" customHeight="1" x14ac:dyDescent="0.35">
      <c r="A173" s="194"/>
      <c r="B173" s="194"/>
      <c r="C173" s="194"/>
      <c r="D173" s="194"/>
      <c r="E173" s="194"/>
      <c r="F173" s="194"/>
      <c r="G173" s="194"/>
      <c r="H173" s="194"/>
      <c r="I173" s="194"/>
      <c r="J173" s="194"/>
      <c r="K173" s="194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4"/>
    </row>
    <row r="174" spans="1:26" ht="15.75" customHeight="1" x14ac:dyDescent="0.35">
      <c r="A174" s="194"/>
      <c r="B174" s="194"/>
      <c r="C174" s="194"/>
      <c r="D174" s="194"/>
      <c r="E174" s="194"/>
      <c r="F174" s="194"/>
      <c r="G174" s="194"/>
      <c r="H174" s="194"/>
      <c r="I174" s="194"/>
      <c r="J174" s="194"/>
      <c r="K174" s="194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4"/>
    </row>
    <row r="175" spans="1:26" ht="15.75" customHeight="1" x14ac:dyDescent="0.35">
      <c r="A175" s="194"/>
      <c r="B175" s="194"/>
      <c r="C175" s="194"/>
      <c r="D175" s="194"/>
      <c r="E175" s="194"/>
      <c r="F175" s="194"/>
      <c r="G175" s="194"/>
      <c r="H175" s="194"/>
      <c r="I175" s="194"/>
      <c r="J175" s="194"/>
      <c r="K175" s="194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4"/>
    </row>
    <row r="176" spans="1:26" ht="15.75" customHeight="1" x14ac:dyDescent="0.35">
      <c r="A176" s="194"/>
      <c r="B176" s="194"/>
      <c r="C176" s="194"/>
      <c r="D176" s="194"/>
      <c r="E176" s="194"/>
      <c r="F176" s="194"/>
      <c r="G176" s="194"/>
      <c r="H176" s="194"/>
      <c r="I176" s="194"/>
      <c r="J176" s="194"/>
      <c r="K176" s="194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4"/>
    </row>
    <row r="177" spans="1:26" ht="15.75" customHeight="1" x14ac:dyDescent="0.35">
      <c r="A177" s="194"/>
      <c r="B177" s="194"/>
      <c r="C177" s="194"/>
      <c r="D177" s="194"/>
      <c r="E177" s="194"/>
      <c r="F177" s="194"/>
      <c r="G177" s="194"/>
      <c r="H177" s="194"/>
      <c r="I177" s="194"/>
      <c r="J177" s="194"/>
      <c r="K177" s="194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4"/>
    </row>
    <row r="178" spans="1:26" ht="15.75" customHeight="1" x14ac:dyDescent="0.35">
      <c r="A178" s="194"/>
      <c r="B178" s="194"/>
      <c r="C178" s="194"/>
      <c r="D178" s="194"/>
      <c r="E178" s="194"/>
      <c r="F178" s="194"/>
      <c r="G178" s="194"/>
      <c r="H178" s="194"/>
      <c r="I178" s="194"/>
      <c r="J178" s="194"/>
      <c r="K178" s="194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4"/>
    </row>
    <row r="179" spans="1:26" ht="15.75" customHeight="1" x14ac:dyDescent="0.35">
      <c r="A179" s="194"/>
      <c r="B179" s="194"/>
      <c r="C179" s="194"/>
      <c r="D179" s="194"/>
      <c r="E179" s="194"/>
      <c r="F179" s="194"/>
      <c r="G179" s="194"/>
      <c r="H179" s="194"/>
      <c r="I179" s="194"/>
      <c r="J179" s="194"/>
      <c r="K179" s="194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4"/>
    </row>
    <row r="180" spans="1:26" ht="15.75" customHeight="1" x14ac:dyDescent="0.35">
      <c r="A180" s="194"/>
      <c r="B180" s="194"/>
      <c r="C180" s="194"/>
      <c r="D180" s="194"/>
      <c r="E180" s="194"/>
      <c r="F180" s="194"/>
      <c r="G180" s="194"/>
      <c r="H180" s="194"/>
      <c r="I180" s="194"/>
      <c r="J180" s="194"/>
      <c r="K180" s="194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4"/>
    </row>
    <row r="181" spans="1:26" ht="15.75" customHeight="1" x14ac:dyDescent="0.35">
      <c r="A181" s="194"/>
      <c r="B181" s="194"/>
      <c r="C181" s="194"/>
      <c r="D181" s="194"/>
      <c r="E181" s="194"/>
      <c r="F181" s="194"/>
      <c r="G181" s="194"/>
      <c r="H181" s="194"/>
      <c r="I181" s="194"/>
      <c r="J181" s="194"/>
      <c r="K181" s="194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4"/>
    </row>
    <row r="182" spans="1:26" ht="15.75" customHeight="1" x14ac:dyDescent="0.35">
      <c r="A182" s="194"/>
      <c r="B182" s="194"/>
      <c r="C182" s="194"/>
      <c r="D182" s="194"/>
      <c r="E182" s="194"/>
      <c r="F182" s="194"/>
      <c r="G182" s="194"/>
      <c r="H182" s="194"/>
      <c r="I182" s="194"/>
      <c r="J182" s="194"/>
      <c r="K182" s="194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4"/>
    </row>
    <row r="183" spans="1:26" ht="15.75" customHeight="1" x14ac:dyDescent="0.35">
      <c r="A183" s="194"/>
      <c r="B183" s="194"/>
      <c r="C183" s="194"/>
      <c r="D183" s="194"/>
      <c r="E183" s="194"/>
      <c r="F183" s="194"/>
      <c r="G183" s="194"/>
      <c r="H183" s="194"/>
      <c r="I183" s="194"/>
      <c r="J183" s="194"/>
      <c r="K183" s="194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4"/>
    </row>
    <row r="184" spans="1:26" ht="15.75" customHeight="1" x14ac:dyDescent="0.35">
      <c r="A184" s="194"/>
      <c r="B184" s="194"/>
      <c r="C184" s="194"/>
      <c r="D184" s="194"/>
      <c r="E184" s="194"/>
      <c r="F184" s="194"/>
      <c r="G184" s="194"/>
      <c r="H184" s="194"/>
      <c r="I184" s="194"/>
      <c r="J184" s="194"/>
      <c r="K184" s="194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4"/>
    </row>
    <row r="185" spans="1:26" ht="15.75" customHeight="1" x14ac:dyDescent="0.35">
      <c r="A185" s="194"/>
      <c r="B185" s="194"/>
      <c r="C185" s="194"/>
      <c r="D185" s="194"/>
      <c r="E185" s="194"/>
      <c r="F185" s="194"/>
      <c r="G185" s="194"/>
      <c r="H185" s="194"/>
      <c r="I185" s="194"/>
      <c r="J185" s="194"/>
      <c r="K185" s="194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4"/>
    </row>
    <row r="186" spans="1:26" ht="15.75" customHeight="1" x14ac:dyDescent="0.35">
      <c r="A186" s="194"/>
      <c r="B186" s="194"/>
      <c r="C186" s="194"/>
      <c r="D186" s="194"/>
      <c r="E186" s="194"/>
      <c r="F186" s="194"/>
      <c r="G186" s="194"/>
      <c r="H186" s="194"/>
      <c r="I186" s="194"/>
      <c r="J186" s="194"/>
      <c r="K186" s="194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4"/>
    </row>
    <row r="187" spans="1:26" ht="15.75" customHeight="1" x14ac:dyDescent="0.35">
      <c r="A187" s="194"/>
      <c r="B187" s="194"/>
      <c r="C187" s="194"/>
      <c r="D187" s="194"/>
      <c r="E187" s="194"/>
      <c r="F187" s="194"/>
      <c r="G187" s="194"/>
      <c r="H187" s="194"/>
      <c r="I187" s="194"/>
      <c r="J187" s="194"/>
      <c r="K187" s="194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4"/>
    </row>
    <row r="188" spans="1:26" ht="15.75" customHeight="1" x14ac:dyDescent="0.35">
      <c r="A188" s="194"/>
      <c r="B188" s="194"/>
      <c r="C188" s="194"/>
      <c r="D188" s="194"/>
      <c r="E188" s="194"/>
      <c r="F188" s="194"/>
      <c r="G188" s="194"/>
      <c r="H188" s="194"/>
      <c r="I188" s="194"/>
      <c r="J188" s="194"/>
      <c r="K188" s="194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4"/>
    </row>
    <row r="189" spans="1:26" ht="15.75" customHeight="1" x14ac:dyDescent="0.35">
      <c r="A189" s="194"/>
      <c r="B189" s="194"/>
      <c r="C189" s="194"/>
      <c r="D189" s="194"/>
      <c r="E189" s="194"/>
      <c r="F189" s="194"/>
      <c r="G189" s="194"/>
      <c r="H189" s="194"/>
      <c r="I189" s="194"/>
      <c r="J189" s="194"/>
      <c r="K189" s="194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4"/>
    </row>
    <row r="190" spans="1:26" ht="15.75" customHeight="1" x14ac:dyDescent="0.35">
      <c r="A190" s="194"/>
      <c r="B190" s="194"/>
      <c r="C190" s="194"/>
      <c r="D190" s="194"/>
      <c r="E190" s="194"/>
      <c r="F190" s="194"/>
      <c r="G190" s="194"/>
      <c r="H190" s="194"/>
      <c r="I190" s="194"/>
      <c r="J190" s="194"/>
      <c r="K190" s="194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4"/>
    </row>
    <row r="191" spans="1:26" ht="15.75" customHeight="1" x14ac:dyDescent="0.35">
      <c r="A191" s="194"/>
      <c r="B191" s="194"/>
      <c r="C191" s="194"/>
      <c r="D191" s="194"/>
      <c r="E191" s="194"/>
      <c r="F191" s="194"/>
      <c r="G191" s="194"/>
      <c r="H191" s="194"/>
      <c r="I191" s="194"/>
      <c r="J191" s="194"/>
      <c r="K191" s="194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4"/>
    </row>
    <row r="192" spans="1:26" ht="15.75" customHeight="1" x14ac:dyDescent="0.35">
      <c r="A192" s="194"/>
      <c r="B192" s="194"/>
      <c r="C192" s="194"/>
      <c r="D192" s="194"/>
      <c r="E192" s="194"/>
      <c r="F192" s="194"/>
      <c r="G192" s="194"/>
      <c r="H192" s="194"/>
      <c r="I192" s="194"/>
      <c r="J192" s="194"/>
      <c r="K192" s="194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4"/>
    </row>
    <row r="193" spans="1:26" ht="15.75" customHeight="1" x14ac:dyDescent="0.35">
      <c r="A193" s="194"/>
      <c r="B193" s="194"/>
      <c r="C193" s="194"/>
      <c r="D193" s="194"/>
      <c r="E193" s="194"/>
      <c r="F193" s="194"/>
      <c r="G193" s="194"/>
      <c r="H193" s="194"/>
      <c r="I193" s="194"/>
      <c r="J193" s="194"/>
      <c r="K193" s="194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4"/>
    </row>
    <row r="194" spans="1:26" ht="15.75" customHeight="1" x14ac:dyDescent="0.35">
      <c r="A194" s="194"/>
      <c r="B194" s="194"/>
      <c r="C194" s="194"/>
      <c r="D194" s="194"/>
      <c r="E194" s="194"/>
      <c r="F194" s="194"/>
      <c r="G194" s="194"/>
      <c r="H194" s="194"/>
      <c r="I194" s="194"/>
      <c r="J194" s="194"/>
      <c r="K194" s="194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4"/>
    </row>
    <row r="195" spans="1:26" ht="15.75" customHeight="1" x14ac:dyDescent="0.35">
      <c r="A195" s="194"/>
      <c r="B195" s="194"/>
      <c r="C195" s="194"/>
      <c r="D195" s="194"/>
      <c r="E195" s="194"/>
      <c r="F195" s="194"/>
      <c r="G195" s="194"/>
      <c r="H195" s="194"/>
      <c r="I195" s="194"/>
      <c r="J195" s="194"/>
      <c r="K195" s="194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4"/>
    </row>
    <row r="196" spans="1:26" ht="15.75" customHeight="1" x14ac:dyDescent="0.35">
      <c r="A196" s="194"/>
      <c r="B196" s="194"/>
      <c r="C196" s="194"/>
      <c r="D196" s="194"/>
      <c r="E196" s="194"/>
      <c r="F196" s="194"/>
      <c r="G196" s="194"/>
      <c r="H196" s="194"/>
      <c r="I196" s="194"/>
      <c r="J196" s="194"/>
      <c r="K196" s="194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4"/>
    </row>
    <row r="197" spans="1:26" ht="15.75" customHeight="1" x14ac:dyDescent="0.35">
      <c r="A197" s="194"/>
      <c r="B197" s="194"/>
      <c r="C197" s="194"/>
      <c r="D197" s="194"/>
      <c r="E197" s="194"/>
      <c r="F197" s="194"/>
      <c r="G197" s="194"/>
      <c r="H197" s="194"/>
      <c r="I197" s="194"/>
      <c r="J197" s="194"/>
      <c r="K197" s="194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4"/>
    </row>
    <row r="198" spans="1:26" ht="15.75" customHeight="1" x14ac:dyDescent="0.35">
      <c r="A198" s="194"/>
      <c r="B198" s="194"/>
      <c r="C198" s="194"/>
      <c r="D198" s="194"/>
      <c r="E198" s="194"/>
      <c r="F198" s="194"/>
      <c r="G198" s="194"/>
      <c r="H198" s="194"/>
      <c r="I198" s="194"/>
      <c r="J198" s="194"/>
      <c r="K198" s="194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4"/>
    </row>
    <row r="199" spans="1:26" ht="15.75" customHeight="1" x14ac:dyDescent="0.35">
      <c r="A199" s="194"/>
      <c r="B199" s="194"/>
      <c r="C199" s="194"/>
      <c r="D199" s="194"/>
      <c r="E199" s="194"/>
      <c r="F199" s="194"/>
      <c r="G199" s="194"/>
      <c r="H199" s="194"/>
      <c r="I199" s="194"/>
      <c r="J199" s="194"/>
      <c r="K199" s="194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4"/>
    </row>
    <row r="200" spans="1:26" ht="15.75" customHeight="1" x14ac:dyDescent="0.35">
      <c r="A200" s="194"/>
      <c r="B200" s="194"/>
      <c r="C200" s="194"/>
      <c r="D200" s="194"/>
      <c r="E200" s="194"/>
      <c r="F200" s="194"/>
      <c r="G200" s="194"/>
      <c r="H200" s="194"/>
      <c r="I200" s="194"/>
      <c r="J200" s="194"/>
      <c r="K200" s="194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4"/>
    </row>
    <row r="201" spans="1:26" ht="15.75" customHeight="1" x14ac:dyDescent="0.35">
      <c r="A201" s="194"/>
      <c r="B201" s="194"/>
      <c r="C201" s="194"/>
      <c r="D201" s="194"/>
      <c r="E201" s="194"/>
      <c r="F201" s="194"/>
      <c r="G201" s="194"/>
      <c r="H201" s="194"/>
      <c r="I201" s="194"/>
      <c r="J201" s="194"/>
      <c r="K201" s="194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4"/>
    </row>
    <row r="202" spans="1:26" ht="15.75" customHeight="1" x14ac:dyDescent="0.35">
      <c r="A202" s="194"/>
      <c r="B202" s="194"/>
      <c r="C202" s="194"/>
      <c r="D202" s="194"/>
      <c r="E202" s="194"/>
      <c r="F202" s="194"/>
      <c r="G202" s="194"/>
      <c r="H202" s="194"/>
      <c r="I202" s="194"/>
      <c r="J202" s="194"/>
      <c r="K202" s="194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4"/>
    </row>
    <row r="203" spans="1:26" ht="15.75" customHeight="1" x14ac:dyDescent="0.35">
      <c r="A203" s="194"/>
      <c r="B203" s="194"/>
      <c r="C203" s="194"/>
      <c r="D203" s="194"/>
      <c r="E203" s="194"/>
      <c r="F203" s="194"/>
      <c r="G203" s="194"/>
      <c r="H203" s="194"/>
      <c r="I203" s="194"/>
      <c r="J203" s="194"/>
      <c r="K203" s="194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4"/>
    </row>
    <row r="204" spans="1:26" ht="15.75" customHeight="1" x14ac:dyDescent="0.35">
      <c r="A204" s="194"/>
      <c r="B204" s="194"/>
      <c r="C204" s="194"/>
      <c r="D204" s="194"/>
      <c r="E204" s="194"/>
      <c r="F204" s="194"/>
      <c r="G204" s="194"/>
      <c r="H204" s="194"/>
      <c r="I204" s="194"/>
      <c r="J204" s="194"/>
      <c r="K204" s="194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4"/>
    </row>
    <row r="205" spans="1:26" ht="15.75" customHeight="1" x14ac:dyDescent="0.35">
      <c r="A205" s="194"/>
      <c r="B205" s="194"/>
      <c r="C205" s="194"/>
      <c r="D205" s="194"/>
      <c r="E205" s="194"/>
      <c r="F205" s="194"/>
      <c r="G205" s="194"/>
      <c r="H205" s="194"/>
      <c r="I205" s="194"/>
      <c r="J205" s="194"/>
      <c r="K205" s="194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4"/>
    </row>
    <row r="206" spans="1:26" ht="15.75" customHeight="1" x14ac:dyDescent="0.35">
      <c r="A206" s="194"/>
      <c r="B206" s="194"/>
      <c r="C206" s="194"/>
      <c r="D206" s="194"/>
      <c r="E206" s="194"/>
      <c r="F206" s="194"/>
      <c r="G206" s="194"/>
      <c r="H206" s="194"/>
      <c r="I206" s="194"/>
      <c r="J206" s="194"/>
      <c r="K206" s="194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4"/>
    </row>
    <row r="207" spans="1:26" ht="15.75" customHeight="1" x14ac:dyDescent="0.35">
      <c r="A207" s="194"/>
      <c r="B207" s="194"/>
      <c r="C207" s="194"/>
      <c r="D207" s="194"/>
      <c r="E207" s="194"/>
      <c r="F207" s="194"/>
      <c r="G207" s="194"/>
      <c r="H207" s="194"/>
      <c r="I207" s="194"/>
      <c r="J207" s="194"/>
      <c r="K207" s="194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4"/>
    </row>
    <row r="208" spans="1:26" ht="15.75" customHeight="1" x14ac:dyDescent="0.35">
      <c r="A208" s="194"/>
      <c r="B208" s="194"/>
      <c r="C208" s="194"/>
      <c r="D208" s="194"/>
      <c r="E208" s="194"/>
      <c r="F208" s="194"/>
      <c r="G208" s="194"/>
      <c r="H208" s="194"/>
      <c r="I208" s="194"/>
      <c r="J208" s="194"/>
      <c r="K208" s="194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4"/>
    </row>
    <row r="209" spans="1:26" ht="15.75" customHeight="1" x14ac:dyDescent="0.35">
      <c r="A209" s="194"/>
      <c r="B209" s="194"/>
      <c r="C209" s="194"/>
      <c r="D209" s="194"/>
      <c r="E209" s="194"/>
      <c r="F209" s="194"/>
      <c r="G209" s="194"/>
      <c r="H209" s="194"/>
      <c r="I209" s="194"/>
      <c r="J209" s="194"/>
      <c r="K209" s="194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4"/>
    </row>
    <row r="210" spans="1:26" ht="15.75" customHeight="1" x14ac:dyDescent="0.35">
      <c r="A210" s="194"/>
      <c r="B210" s="194"/>
      <c r="C210" s="194"/>
      <c r="D210" s="194"/>
      <c r="E210" s="194"/>
      <c r="F210" s="194"/>
      <c r="G210" s="194"/>
      <c r="H210" s="194"/>
      <c r="I210" s="194"/>
      <c r="J210" s="194"/>
      <c r="K210" s="194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4"/>
    </row>
    <row r="211" spans="1:26" ht="15.75" customHeight="1" x14ac:dyDescent="0.35">
      <c r="A211" s="194"/>
      <c r="B211" s="194"/>
      <c r="C211" s="194"/>
      <c r="D211" s="194"/>
      <c r="E211" s="194"/>
      <c r="F211" s="194"/>
      <c r="G211" s="194"/>
      <c r="H211" s="194"/>
      <c r="I211" s="194"/>
      <c r="J211" s="194"/>
      <c r="K211" s="194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4"/>
    </row>
    <row r="212" spans="1:26" ht="15.75" customHeight="1" x14ac:dyDescent="0.35">
      <c r="A212" s="194"/>
      <c r="B212" s="194"/>
      <c r="C212" s="194"/>
      <c r="D212" s="194"/>
      <c r="E212" s="194"/>
      <c r="F212" s="194"/>
      <c r="G212" s="194"/>
      <c r="H212" s="194"/>
      <c r="I212" s="194"/>
      <c r="J212" s="194"/>
      <c r="K212" s="194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4"/>
    </row>
    <row r="213" spans="1:26" ht="15.75" customHeight="1" x14ac:dyDescent="0.35">
      <c r="A213" s="194"/>
      <c r="B213" s="194"/>
      <c r="C213" s="194"/>
      <c r="D213" s="194"/>
      <c r="E213" s="194"/>
      <c r="F213" s="194"/>
      <c r="G213" s="194"/>
      <c r="H213" s="194"/>
      <c r="I213" s="194"/>
      <c r="J213" s="194"/>
      <c r="K213" s="194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4"/>
    </row>
    <row r="214" spans="1:26" ht="15.75" customHeight="1" x14ac:dyDescent="0.35">
      <c r="A214" s="194"/>
      <c r="B214" s="194"/>
      <c r="C214" s="194"/>
      <c r="D214" s="194"/>
      <c r="E214" s="194"/>
      <c r="F214" s="194"/>
      <c r="G214" s="194"/>
      <c r="H214" s="194"/>
      <c r="I214" s="194"/>
      <c r="J214" s="194"/>
      <c r="K214" s="194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4"/>
    </row>
    <row r="215" spans="1:26" ht="15.75" customHeight="1" x14ac:dyDescent="0.35">
      <c r="A215" s="194"/>
      <c r="B215" s="194"/>
      <c r="C215" s="194"/>
      <c r="D215" s="194"/>
      <c r="E215" s="194"/>
      <c r="F215" s="194"/>
      <c r="G215" s="194"/>
      <c r="H215" s="194"/>
      <c r="I215" s="194"/>
      <c r="J215" s="194"/>
      <c r="K215" s="194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4"/>
    </row>
    <row r="216" spans="1:26" ht="15.75" customHeight="1" x14ac:dyDescent="0.35">
      <c r="A216" s="194"/>
      <c r="B216" s="194"/>
      <c r="C216" s="194"/>
      <c r="D216" s="194"/>
      <c r="E216" s="194"/>
      <c r="F216" s="194"/>
      <c r="G216" s="194"/>
      <c r="H216" s="194"/>
      <c r="I216" s="194"/>
      <c r="J216" s="194"/>
      <c r="K216" s="194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4"/>
    </row>
    <row r="217" spans="1:26" ht="15.75" customHeight="1" x14ac:dyDescent="0.35">
      <c r="A217" s="194"/>
      <c r="B217" s="194"/>
      <c r="C217" s="194"/>
      <c r="D217" s="194"/>
      <c r="E217" s="194"/>
      <c r="F217" s="194"/>
      <c r="G217" s="194"/>
      <c r="H217" s="194"/>
      <c r="I217" s="194"/>
      <c r="J217" s="194"/>
      <c r="K217" s="194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4"/>
    </row>
    <row r="218" spans="1:26" ht="15.75" customHeight="1" x14ac:dyDescent="0.35">
      <c r="A218" s="194"/>
      <c r="B218" s="194"/>
      <c r="C218" s="194"/>
      <c r="D218" s="194"/>
      <c r="E218" s="194"/>
      <c r="F218" s="194"/>
      <c r="G218" s="194"/>
      <c r="H218" s="194"/>
      <c r="I218" s="194"/>
      <c r="J218" s="194"/>
      <c r="K218" s="194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4"/>
    </row>
    <row r="219" spans="1:26" ht="15.75" customHeight="1" x14ac:dyDescent="0.35">
      <c r="A219" s="194"/>
      <c r="B219" s="194"/>
      <c r="C219" s="194"/>
      <c r="D219" s="194"/>
      <c r="E219" s="194"/>
      <c r="F219" s="194"/>
      <c r="G219" s="194"/>
      <c r="H219" s="194"/>
      <c r="I219" s="194"/>
      <c r="J219" s="194"/>
      <c r="K219" s="194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4"/>
    </row>
    <row r="220" spans="1:26" ht="15.75" customHeight="1" x14ac:dyDescent="0.35">
      <c r="A220" s="194"/>
      <c r="B220" s="194"/>
      <c r="C220" s="194"/>
      <c r="D220" s="194"/>
      <c r="E220" s="194"/>
      <c r="F220" s="194"/>
      <c r="G220" s="194"/>
      <c r="H220" s="194"/>
      <c r="I220" s="194"/>
      <c r="J220" s="194"/>
      <c r="K220" s="194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4"/>
    </row>
    <row r="221" spans="1:26" ht="15.75" customHeight="1" x14ac:dyDescent="0.35">
      <c r="A221" s="194"/>
      <c r="B221" s="194"/>
      <c r="C221" s="194"/>
      <c r="D221" s="194"/>
      <c r="E221" s="194"/>
      <c r="F221" s="194"/>
      <c r="G221" s="194"/>
      <c r="H221" s="194"/>
      <c r="I221" s="194"/>
      <c r="J221" s="194"/>
      <c r="K221" s="194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4"/>
    </row>
    <row r="222" spans="1:26" ht="15.75" customHeight="1" x14ac:dyDescent="0.35">
      <c r="A222" s="194"/>
      <c r="B222" s="194"/>
      <c r="C222" s="194"/>
      <c r="D222" s="194"/>
      <c r="E222" s="194"/>
      <c r="F222" s="194"/>
      <c r="G222" s="194"/>
      <c r="H222" s="194"/>
      <c r="I222" s="194"/>
      <c r="J222" s="194"/>
      <c r="K222" s="194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4"/>
    </row>
    <row r="223" spans="1:26" ht="15.75" customHeight="1" x14ac:dyDescent="0.35">
      <c r="A223" s="194"/>
      <c r="B223" s="194"/>
      <c r="C223" s="194"/>
      <c r="D223" s="194"/>
      <c r="E223" s="194"/>
      <c r="F223" s="194"/>
      <c r="G223" s="194"/>
      <c r="H223" s="194"/>
      <c r="I223" s="194"/>
      <c r="J223" s="194"/>
      <c r="K223" s="194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4"/>
    </row>
    <row r="224" spans="1:26" ht="15.75" customHeight="1" x14ac:dyDescent="0.35">
      <c r="A224" s="194"/>
      <c r="B224" s="194"/>
      <c r="C224" s="194"/>
      <c r="D224" s="194"/>
      <c r="E224" s="194"/>
      <c r="F224" s="194"/>
      <c r="G224" s="194"/>
      <c r="H224" s="194"/>
      <c r="I224" s="194"/>
      <c r="J224" s="194"/>
      <c r="K224" s="194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4"/>
    </row>
    <row r="225" spans="1:26" ht="15.75" customHeight="1" x14ac:dyDescent="0.35">
      <c r="A225" s="194"/>
      <c r="B225" s="194"/>
      <c r="C225" s="194"/>
      <c r="D225" s="194"/>
      <c r="E225" s="194"/>
      <c r="F225" s="194"/>
      <c r="G225" s="194"/>
      <c r="H225" s="194"/>
      <c r="I225" s="194"/>
      <c r="J225" s="194"/>
      <c r="K225" s="194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4"/>
    </row>
    <row r="226" spans="1:26" ht="15.75" customHeight="1" x14ac:dyDescent="0.35">
      <c r="A226" s="194"/>
      <c r="B226" s="194"/>
      <c r="C226" s="194"/>
      <c r="D226" s="194"/>
      <c r="E226" s="194"/>
      <c r="F226" s="194"/>
      <c r="G226" s="194"/>
      <c r="H226" s="194"/>
      <c r="I226" s="194"/>
      <c r="J226" s="194"/>
      <c r="K226" s="194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4"/>
    </row>
    <row r="227" spans="1:26" ht="15.75" customHeight="1" x14ac:dyDescent="0.35">
      <c r="A227" s="194"/>
      <c r="B227" s="194"/>
      <c r="C227" s="194"/>
      <c r="D227" s="194"/>
      <c r="E227" s="194"/>
      <c r="F227" s="194"/>
      <c r="G227" s="194"/>
      <c r="H227" s="194"/>
      <c r="I227" s="194"/>
      <c r="J227" s="194"/>
      <c r="K227" s="194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4"/>
    </row>
    <row r="228" spans="1:26" ht="15.75" customHeight="1" x14ac:dyDescent="0.35">
      <c r="A228" s="194"/>
      <c r="B228" s="194"/>
      <c r="C228" s="194"/>
      <c r="D228" s="194"/>
      <c r="E228" s="194"/>
      <c r="F228" s="194"/>
      <c r="G228" s="194"/>
      <c r="H228" s="194"/>
      <c r="I228" s="194"/>
      <c r="J228" s="194"/>
      <c r="K228" s="194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4"/>
    </row>
    <row r="229" spans="1:26" ht="15.75" customHeight="1" x14ac:dyDescent="0.35">
      <c r="A229" s="194"/>
      <c r="B229" s="194"/>
      <c r="C229" s="194"/>
      <c r="D229" s="194"/>
      <c r="E229" s="194"/>
      <c r="F229" s="194"/>
      <c r="G229" s="194"/>
      <c r="H229" s="194"/>
      <c r="I229" s="194"/>
      <c r="J229" s="194"/>
      <c r="K229" s="194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4"/>
    </row>
    <row r="230" spans="1:26" ht="15.75" customHeight="1" x14ac:dyDescent="0.35">
      <c r="A230" s="194"/>
      <c r="B230" s="194"/>
      <c r="C230" s="194"/>
      <c r="D230" s="194"/>
      <c r="E230" s="194"/>
      <c r="F230" s="194"/>
      <c r="G230" s="194"/>
      <c r="H230" s="194"/>
      <c r="I230" s="194"/>
      <c r="J230" s="194"/>
      <c r="K230" s="194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4"/>
    </row>
    <row r="231" spans="1:26" ht="15.75" customHeight="1" x14ac:dyDescent="0.35">
      <c r="A231" s="194"/>
      <c r="B231" s="194"/>
      <c r="C231" s="194"/>
      <c r="D231" s="194"/>
      <c r="E231" s="194"/>
      <c r="F231" s="194"/>
      <c r="G231" s="194"/>
      <c r="H231" s="194"/>
      <c r="I231" s="194"/>
      <c r="J231" s="194"/>
      <c r="K231" s="194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4"/>
    </row>
    <row r="232" spans="1:26" ht="15.75" customHeight="1" x14ac:dyDescent="0.35">
      <c r="A232" s="194"/>
      <c r="B232" s="194"/>
      <c r="C232" s="194"/>
      <c r="D232" s="194"/>
      <c r="E232" s="194"/>
      <c r="F232" s="194"/>
      <c r="G232" s="194"/>
      <c r="H232" s="194"/>
      <c r="I232" s="194"/>
      <c r="J232" s="194"/>
      <c r="K232" s="194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4"/>
    </row>
    <row r="233" spans="1:26" ht="15.75" customHeight="1" x14ac:dyDescent="0.35">
      <c r="A233" s="194"/>
      <c r="B233" s="194"/>
      <c r="C233" s="194"/>
      <c r="D233" s="194"/>
      <c r="E233" s="194"/>
      <c r="F233" s="194"/>
      <c r="G233" s="194"/>
      <c r="H233" s="194"/>
      <c r="I233" s="194"/>
      <c r="J233" s="194"/>
      <c r="K233" s="194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4"/>
    </row>
    <row r="234" spans="1:26" ht="15.75" customHeight="1" x14ac:dyDescent="0.35">
      <c r="A234" s="194"/>
      <c r="B234" s="194"/>
      <c r="C234" s="194"/>
      <c r="D234" s="194"/>
      <c r="E234" s="194"/>
      <c r="F234" s="194"/>
      <c r="G234" s="194"/>
      <c r="H234" s="194"/>
      <c r="I234" s="194"/>
      <c r="J234" s="194"/>
      <c r="K234" s="194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4"/>
    </row>
    <row r="235" spans="1:26" ht="15.75" customHeight="1" x14ac:dyDescent="0.35">
      <c r="A235" s="194"/>
      <c r="B235" s="194"/>
      <c r="C235" s="194"/>
      <c r="D235" s="194"/>
      <c r="E235" s="194"/>
      <c r="F235" s="194"/>
      <c r="G235" s="194"/>
      <c r="H235" s="194"/>
      <c r="I235" s="194"/>
      <c r="J235" s="194"/>
      <c r="K235" s="194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4"/>
    </row>
    <row r="236" spans="1:26" ht="15.75" customHeight="1" x14ac:dyDescent="0.35">
      <c r="A236" s="194"/>
      <c r="B236" s="194"/>
      <c r="C236" s="194"/>
      <c r="D236" s="194"/>
      <c r="E236" s="194"/>
      <c r="F236" s="194"/>
      <c r="G236" s="194"/>
      <c r="H236" s="194"/>
      <c r="I236" s="194"/>
      <c r="J236" s="194"/>
      <c r="K236" s="194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4"/>
    </row>
    <row r="237" spans="1:26" ht="15.75" customHeight="1" x14ac:dyDescent="0.35">
      <c r="A237" s="194"/>
      <c r="B237" s="194"/>
      <c r="C237" s="194"/>
      <c r="D237" s="194"/>
      <c r="E237" s="194"/>
      <c r="F237" s="194"/>
      <c r="G237" s="194"/>
      <c r="H237" s="194"/>
      <c r="I237" s="194"/>
      <c r="J237" s="194"/>
      <c r="K237" s="194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4"/>
    </row>
    <row r="238" spans="1:26" ht="15.75" customHeight="1" x14ac:dyDescent="0.35">
      <c r="A238" s="194"/>
      <c r="B238" s="194"/>
      <c r="C238" s="194"/>
      <c r="D238" s="194"/>
      <c r="E238" s="194"/>
      <c r="F238" s="194"/>
      <c r="G238" s="194"/>
      <c r="H238" s="194"/>
      <c r="I238" s="194"/>
      <c r="J238" s="194"/>
      <c r="K238" s="194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4"/>
    </row>
    <row r="239" spans="1:26" ht="15.75" customHeight="1" x14ac:dyDescent="0.35">
      <c r="A239" s="194"/>
      <c r="B239" s="194"/>
      <c r="C239" s="194"/>
      <c r="D239" s="194"/>
      <c r="E239" s="194"/>
      <c r="F239" s="194"/>
      <c r="G239" s="194"/>
      <c r="H239" s="194"/>
      <c r="I239" s="194"/>
      <c r="J239" s="194"/>
      <c r="K239" s="194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4"/>
    </row>
    <row r="240" spans="1:26" ht="15.75" customHeight="1" x14ac:dyDescent="0.35">
      <c r="A240" s="194"/>
      <c r="B240" s="194"/>
      <c r="C240" s="194"/>
      <c r="D240" s="194"/>
      <c r="E240" s="194"/>
      <c r="F240" s="194"/>
      <c r="G240" s="194"/>
      <c r="H240" s="194"/>
      <c r="I240" s="194"/>
      <c r="J240" s="194"/>
      <c r="K240" s="194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4"/>
    </row>
    <row r="241" spans="1:26" ht="15.75" customHeight="1" x14ac:dyDescent="0.35">
      <c r="A241" s="194"/>
      <c r="B241" s="194"/>
      <c r="C241" s="194"/>
      <c r="D241" s="194"/>
      <c r="E241" s="194"/>
      <c r="F241" s="194"/>
      <c r="G241" s="194"/>
      <c r="H241" s="194"/>
      <c r="I241" s="194"/>
      <c r="J241" s="194"/>
      <c r="K241" s="194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4"/>
    </row>
    <row r="242" spans="1:26" ht="15.75" customHeight="1" x14ac:dyDescent="0.35">
      <c r="A242" s="194"/>
      <c r="B242" s="194"/>
      <c r="C242" s="194"/>
      <c r="D242" s="194"/>
      <c r="E242" s="194"/>
      <c r="F242" s="194"/>
      <c r="G242" s="194"/>
      <c r="H242" s="194"/>
      <c r="I242" s="194"/>
      <c r="J242" s="194"/>
      <c r="K242" s="194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4"/>
    </row>
    <row r="243" spans="1:26" ht="15.75" customHeight="1" x14ac:dyDescent="0.35">
      <c r="A243" s="194"/>
      <c r="B243" s="194"/>
      <c r="C243" s="194"/>
      <c r="D243" s="194"/>
      <c r="E243" s="194"/>
      <c r="F243" s="194"/>
      <c r="G243" s="194"/>
      <c r="H243" s="194"/>
      <c r="I243" s="194"/>
      <c r="J243" s="194"/>
      <c r="K243" s="194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4"/>
    </row>
    <row r="244" spans="1:26" ht="15.75" customHeight="1" x14ac:dyDescent="0.35">
      <c r="A244" s="194"/>
      <c r="B244" s="194"/>
      <c r="C244" s="194"/>
      <c r="D244" s="194"/>
      <c r="E244" s="194"/>
      <c r="F244" s="194"/>
      <c r="G244" s="194"/>
      <c r="H244" s="194"/>
      <c r="I244" s="194"/>
      <c r="J244" s="194"/>
      <c r="K244" s="194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4"/>
    </row>
    <row r="245" spans="1:26" ht="15.75" customHeight="1" x14ac:dyDescent="0.35">
      <c r="A245" s="194"/>
      <c r="B245" s="194"/>
      <c r="C245" s="194"/>
      <c r="D245" s="194"/>
      <c r="E245" s="194"/>
      <c r="F245" s="194"/>
      <c r="G245" s="194"/>
      <c r="H245" s="194"/>
      <c r="I245" s="194"/>
      <c r="J245" s="194"/>
      <c r="K245" s="194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4"/>
    </row>
    <row r="246" spans="1:26" ht="15.75" customHeight="1" x14ac:dyDescent="0.35">
      <c r="A246" s="194"/>
      <c r="B246" s="194"/>
      <c r="C246" s="194"/>
      <c r="D246" s="194"/>
      <c r="E246" s="194"/>
      <c r="F246" s="194"/>
      <c r="G246" s="194"/>
      <c r="H246" s="194"/>
      <c r="I246" s="194"/>
      <c r="J246" s="194"/>
      <c r="K246" s="194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4"/>
    </row>
    <row r="247" spans="1:26" ht="15.75" customHeight="1" x14ac:dyDescent="0.35">
      <c r="A247" s="194"/>
      <c r="B247" s="194"/>
      <c r="C247" s="194"/>
      <c r="D247" s="194"/>
      <c r="E247" s="194"/>
      <c r="F247" s="194"/>
      <c r="G247" s="194"/>
      <c r="H247" s="194"/>
      <c r="I247" s="194"/>
      <c r="J247" s="194"/>
      <c r="K247" s="194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4"/>
    </row>
    <row r="248" spans="1:26" ht="15.75" customHeight="1" x14ac:dyDescent="0.35">
      <c r="A248" s="194"/>
      <c r="B248" s="194"/>
      <c r="C248" s="194"/>
      <c r="D248" s="194"/>
      <c r="E248" s="194"/>
      <c r="F248" s="194"/>
      <c r="G248" s="194"/>
      <c r="H248" s="194"/>
      <c r="I248" s="194"/>
      <c r="J248" s="194"/>
      <c r="K248" s="194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4"/>
    </row>
    <row r="249" spans="1:26" ht="15.75" customHeight="1" x14ac:dyDescent="0.35">
      <c r="A249" s="194"/>
      <c r="B249" s="194"/>
      <c r="C249" s="194"/>
      <c r="D249" s="194"/>
      <c r="E249" s="194"/>
      <c r="F249" s="194"/>
      <c r="G249" s="194"/>
      <c r="H249" s="194"/>
      <c r="I249" s="194"/>
      <c r="J249" s="194"/>
      <c r="K249" s="194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4"/>
    </row>
    <row r="250" spans="1:26" ht="15.75" customHeight="1" x14ac:dyDescent="0.35">
      <c r="A250" s="194"/>
      <c r="B250" s="194"/>
      <c r="C250" s="194"/>
      <c r="D250" s="194"/>
      <c r="E250" s="194"/>
      <c r="F250" s="194"/>
      <c r="G250" s="194"/>
      <c r="H250" s="194"/>
      <c r="I250" s="194"/>
      <c r="J250" s="194"/>
      <c r="K250" s="194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4"/>
    </row>
    <row r="251" spans="1:26" ht="15.75" customHeight="1" x14ac:dyDescent="0.35">
      <c r="A251" s="194"/>
      <c r="B251" s="194"/>
      <c r="C251" s="194"/>
      <c r="D251" s="194"/>
      <c r="E251" s="194"/>
      <c r="F251" s="194"/>
      <c r="G251" s="194"/>
      <c r="H251" s="194"/>
      <c r="I251" s="194"/>
      <c r="J251" s="194"/>
      <c r="K251" s="194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4"/>
    </row>
    <row r="252" spans="1:26" ht="15.75" customHeight="1" x14ac:dyDescent="0.35">
      <c r="A252" s="194"/>
      <c r="B252" s="194"/>
      <c r="C252" s="194"/>
      <c r="D252" s="194"/>
      <c r="E252" s="194"/>
      <c r="F252" s="194"/>
      <c r="G252" s="194"/>
      <c r="H252" s="194"/>
      <c r="I252" s="194"/>
      <c r="J252" s="194"/>
      <c r="K252" s="194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4"/>
    </row>
    <row r="253" spans="1:26" ht="15.75" customHeight="1" x14ac:dyDescent="0.35">
      <c r="A253" s="194"/>
      <c r="B253" s="194"/>
      <c r="C253" s="194"/>
      <c r="D253" s="194"/>
      <c r="E253" s="194"/>
      <c r="F253" s="194"/>
      <c r="G253" s="194"/>
      <c r="H253" s="194"/>
      <c r="I253" s="194"/>
      <c r="J253" s="194"/>
      <c r="K253" s="194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4"/>
    </row>
    <row r="254" spans="1:26" ht="15.75" customHeight="1" x14ac:dyDescent="0.35">
      <c r="A254" s="194"/>
      <c r="B254" s="194"/>
      <c r="C254" s="194"/>
      <c r="D254" s="194"/>
      <c r="E254" s="194"/>
      <c r="F254" s="194"/>
      <c r="G254" s="194"/>
      <c r="H254" s="194"/>
      <c r="I254" s="194"/>
      <c r="J254" s="194"/>
      <c r="K254" s="194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4"/>
    </row>
    <row r="255" spans="1:26" ht="15.75" customHeight="1" x14ac:dyDescent="0.35">
      <c r="A255" s="194"/>
      <c r="B255" s="194"/>
      <c r="C255" s="194"/>
      <c r="D255" s="194"/>
      <c r="E255" s="194"/>
      <c r="F255" s="194"/>
      <c r="G255" s="194"/>
      <c r="H255" s="194"/>
      <c r="I255" s="194"/>
      <c r="J255" s="194"/>
      <c r="K255" s="194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4"/>
    </row>
    <row r="256" spans="1:26" ht="15.75" customHeight="1" x14ac:dyDescent="0.35">
      <c r="A256" s="194"/>
      <c r="B256" s="194"/>
      <c r="C256" s="194"/>
      <c r="D256" s="194"/>
      <c r="E256" s="194"/>
      <c r="F256" s="194"/>
      <c r="G256" s="194"/>
      <c r="H256" s="194"/>
      <c r="I256" s="194"/>
      <c r="J256" s="194"/>
      <c r="K256" s="194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4"/>
    </row>
    <row r="257" spans="1:26" ht="15.75" customHeight="1" x14ac:dyDescent="0.35">
      <c r="A257" s="194"/>
      <c r="B257" s="194"/>
      <c r="C257" s="194"/>
      <c r="D257" s="194"/>
      <c r="E257" s="194"/>
      <c r="F257" s="194"/>
      <c r="G257" s="194"/>
      <c r="H257" s="194"/>
      <c r="I257" s="194"/>
      <c r="J257" s="194"/>
      <c r="K257" s="194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4"/>
    </row>
    <row r="258" spans="1:26" ht="15.75" customHeight="1" x14ac:dyDescent="0.35">
      <c r="A258" s="194"/>
      <c r="B258" s="194"/>
      <c r="C258" s="194"/>
      <c r="D258" s="194"/>
      <c r="E258" s="194"/>
      <c r="F258" s="194"/>
      <c r="G258" s="194"/>
      <c r="H258" s="194"/>
      <c r="I258" s="194"/>
      <c r="J258" s="194"/>
      <c r="K258" s="194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4"/>
    </row>
    <row r="259" spans="1:26" ht="15.75" customHeight="1" x14ac:dyDescent="0.35">
      <c r="A259" s="194"/>
      <c r="B259" s="194"/>
      <c r="C259" s="194"/>
      <c r="D259" s="194"/>
      <c r="E259" s="194"/>
      <c r="F259" s="194"/>
      <c r="G259" s="194"/>
      <c r="H259" s="194"/>
      <c r="I259" s="194"/>
      <c r="J259" s="194"/>
      <c r="K259" s="194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4"/>
    </row>
    <row r="260" spans="1:26" ht="15.75" customHeight="1" x14ac:dyDescent="0.35">
      <c r="A260" s="194"/>
      <c r="B260" s="194"/>
      <c r="C260" s="194"/>
      <c r="D260" s="194"/>
      <c r="E260" s="194"/>
      <c r="F260" s="194"/>
      <c r="G260" s="194"/>
      <c r="H260" s="194"/>
      <c r="I260" s="194"/>
      <c r="J260" s="194"/>
      <c r="K260" s="194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4"/>
    </row>
    <row r="261" spans="1:26" ht="15.75" customHeight="1" x14ac:dyDescent="0.35">
      <c r="A261" s="194"/>
      <c r="B261" s="194"/>
      <c r="C261" s="194"/>
      <c r="D261" s="194"/>
      <c r="E261" s="194"/>
      <c r="F261" s="194"/>
      <c r="G261" s="194"/>
      <c r="H261" s="194"/>
      <c r="I261" s="194"/>
      <c r="J261" s="194"/>
      <c r="K261" s="194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4"/>
    </row>
    <row r="262" spans="1:26" ht="15.75" customHeight="1" x14ac:dyDescent="0.35">
      <c r="A262" s="194"/>
      <c r="B262" s="194"/>
      <c r="C262" s="194"/>
      <c r="D262" s="194"/>
      <c r="E262" s="194"/>
      <c r="F262" s="194"/>
      <c r="G262" s="194"/>
      <c r="H262" s="194"/>
      <c r="I262" s="194"/>
      <c r="J262" s="194"/>
      <c r="K262" s="194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4"/>
    </row>
    <row r="263" spans="1:26" ht="15.75" customHeight="1" x14ac:dyDescent="0.35">
      <c r="A263" s="194"/>
      <c r="B263" s="194"/>
      <c r="C263" s="194"/>
      <c r="D263" s="194"/>
      <c r="E263" s="194"/>
      <c r="F263" s="194"/>
      <c r="G263" s="194"/>
      <c r="H263" s="194"/>
      <c r="I263" s="194"/>
      <c r="J263" s="194"/>
      <c r="K263" s="194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4"/>
    </row>
    <row r="264" spans="1:26" ht="15.75" customHeight="1" x14ac:dyDescent="0.35">
      <c r="A264" s="194"/>
      <c r="B264" s="194"/>
      <c r="C264" s="194"/>
      <c r="D264" s="194"/>
      <c r="E264" s="194"/>
      <c r="F264" s="194"/>
      <c r="G264" s="194"/>
      <c r="H264" s="194"/>
      <c r="I264" s="194"/>
      <c r="J264" s="194"/>
      <c r="K264" s="194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4"/>
    </row>
    <row r="265" spans="1:26" ht="15.75" customHeight="1" x14ac:dyDescent="0.35">
      <c r="A265" s="194"/>
      <c r="B265" s="194"/>
      <c r="C265" s="194"/>
      <c r="D265" s="194"/>
      <c r="E265" s="194"/>
      <c r="F265" s="194"/>
      <c r="G265" s="194"/>
      <c r="H265" s="194"/>
      <c r="I265" s="194"/>
      <c r="J265" s="194"/>
      <c r="K265" s="194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4"/>
    </row>
    <row r="266" spans="1:26" ht="15.75" customHeight="1" x14ac:dyDescent="0.35">
      <c r="A266" s="194"/>
      <c r="B266" s="194"/>
      <c r="C266" s="194"/>
      <c r="D266" s="194"/>
      <c r="E266" s="194"/>
      <c r="F266" s="194"/>
      <c r="G266" s="194"/>
      <c r="H266" s="194"/>
      <c r="I266" s="194"/>
      <c r="J266" s="194"/>
      <c r="K266" s="194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4"/>
    </row>
    <row r="267" spans="1:26" ht="15.75" customHeight="1" x14ac:dyDescent="0.35">
      <c r="A267" s="194"/>
      <c r="B267" s="194"/>
      <c r="C267" s="194"/>
      <c r="D267" s="194"/>
      <c r="E267" s="194"/>
      <c r="F267" s="194"/>
      <c r="G267" s="194"/>
      <c r="H267" s="194"/>
      <c r="I267" s="194"/>
      <c r="J267" s="194"/>
      <c r="K267" s="194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4"/>
    </row>
    <row r="268" spans="1:26" ht="15.75" customHeight="1" x14ac:dyDescent="0.35">
      <c r="A268" s="194"/>
      <c r="B268" s="194"/>
      <c r="C268" s="194"/>
      <c r="D268" s="194"/>
      <c r="E268" s="194"/>
      <c r="F268" s="194"/>
      <c r="G268" s="194"/>
      <c r="H268" s="194"/>
      <c r="I268" s="194"/>
      <c r="J268" s="194"/>
      <c r="K268" s="194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4"/>
    </row>
    <row r="269" spans="1:26" ht="15.75" customHeight="1" x14ac:dyDescent="0.35">
      <c r="A269" s="194"/>
      <c r="B269" s="194"/>
      <c r="C269" s="194"/>
      <c r="D269" s="194"/>
      <c r="E269" s="194"/>
      <c r="F269" s="194"/>
      <c r="G269" s="194"/>
      <c r="H269" s="194"/>
      <c r="I269" s="194"/>
      <c r="J269" s="194"/>
      <c r="K269" s="194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4"/>
    </row>
    <row r="270" spans="1:26" ht="15.75" customHeight="1" x14ac:dyDescent="0.35">
      <c r="A270" s="194"/>
      <c r="B270" s="194"/>
      <c r="C270" s="194"/>
      <c r="D270" s="194"/>
      <c r="E270" s="194"/>
      <c r="F270" s="194"/>
      <c r="G270" s="194"/>
      <c r="H270" s="194"/>
      <c r="I270" s="194"/>
      <c r="J270" s="194"/>
      <c r="K270" s="194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4"/>
    </row>
    <row r="271" spans="1:26" ht="15.75" customHeight="1" x14ac:dyDescent="0.35">
      <c r="A271" s="194"/>
      <c r="B271" s="194"/>
      <c r="C271" s="194"/>
      <c r="D271" s="194"/>
      <c r="E271" s="194"/>
      <c r="F271" s="194"/>
      <c r="G271" s="194"/>
      <c r="H271" s="194"/>
      <c r="I271" s="194"/>
      <c r="J271" s="194"/>
      <c r="K271" s="194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4"/>
    </row>
    <row r="272" spans="1:26" ht="15.75" customHeight="1" x14ac:dyDescent="0.35">
      <c r="A272" s="194"/>
      <c r="B272" s="194"/>
      <c r="C272" s="194"/>
      <c r="D272" s="194"/>
      <c r="E272" s="194"/>
      <c r="F272" s="194"/>
      <c r="G272" s="194"/>
      <c r="H272" s="194"/>
      <c r="I272" s="194"/>
      <c r="J272" s="194"/>
      <c r="K272" s="194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4"/>
    </row>
    <row r="273" spans="1:26" ht="15.75" customHeight="1" x14ac:dyDescent="0.35">
      <c r="A273" s="194"/>
      <c r="B273" s="194"/>
      <c r="C273" s="194"/>
      <c r="D273" s="194"/>
      <c r="E273" s="194"/>
      <c r="F273" s="194"/>
      <c r="G273" s="194"/>
      <c r="H273" s="194"/>
      <c r="I273" s="194"/>
      <c r="J273" s="194"/>
      <c r="K273" s="194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4"/>
    </row>
    <row r="274" spans="1:26" ht="15.75" customHeight="1" x14ac:dyDescent="0.35">
      <c r="A274" s="194"/>
      <c r="B274" s="194"/>
      <c r="C274" s="194"/>
      <c r="D274" s="194"/>
      <c r="E274" s="194"/>
      <c r="F274" s="194"/>
      <c r="G274" s="194"/>
      <c r="H274" s="194"/>
      <c r="I274" s="194"/>
      <c r="J274" s="194"/>
      <c r="K274" s="194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4"/>
    </row>
    <row r="275" spans="1:26" ht="15.75" customHeight="1" x14ac:dyDescent="0.35">
      <c r="A275" s="194"/>
      <c r="B275" s="194"/>
      <c r="C275" s="194"/>
      <c r="D275" s="194"/>
      <c r="E275" s="194"/>
      <c r="F275" s="194"/>
      <c r="G275" s="194"/>
      <c r="H275" s="194"/>
      <c r="I275" s="194"/>
      <c r="J275" s="194"/>
      <c r="K275" s="194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4"/>
    </row>
    <row r="276" spans="1:26" ht="15.75" customHeight="1" x14ac:dyDescent="0.35">
      <c r="A276" s="194"/>
      <c r="B276" s="194"/>
      <c r="C276" s="194"/>
      <c r="D276" s="194"/>
      <c r="E276" s="194"/>
      <c r="F276" s="194"/>
      <c r="G276" s="194"/>
      <c r="H276" s="194"/>
      <c r="I276" s="194"/>
      <c r="J276" s="194"/>
      <c r="K276" s="194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4"/>
    </row>
    <row r="277" spans="1:26" ht="15.75" customHeight="1" x14ac:dyDescent="0.35">
      <c r="A277" s="194"/>
      <c r="B277" s="194"/>
      <c r="C277" s="194"/>
      <c r="D277" s="194"/>
      <c r="E277" s="194"/>
      <c r="F277" s="194"/>
      <c r="G277" s="194"/>
      <c r="H277" s="194"/>
      <c r="I277" s="194"/>
      <c r="J277" s="194"/>
      <c r="K277" s="194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4"/>
    </row>
    <row r="278" spans="1:26" ht="15.75" customHeight="1" x14ac:dyDescent="0.35"/>
    <row r="279" spans="1:26" ht="15.75" customHeight="1" x14ac:dyDescent="0.35"/>
    <row r="280" spans="1:26" ht="15.75" customHeight="1" x14ac:dyDescent="0.35"/>
    <row r="281" spans="1:26" ht="15.75" customHeight="1" x14ac:dyDescent="0.35"/>
    <row r="282" spans="1:26" ht="15.75" customHeight="1" x14ac:dyDescent="0.35"/>
    <row r="283" spans="1:26" ht="15.75" customHeight="1" x14ac:dyDescent="0.35"/>
    <row r="284" spans="1:26" ht="15.75" customHeight="1" x14ac:dyDescent="0.35"/>
    <row r="285" spans="1:26" ht="15.75" customHeight="1" x14ac:dyDescent="0.35"/>
    <row r="286" spans="1:26" ht="15.75" customHeight="1" x14ac:dyDescent="0.35"/>
    <row r="287" spans="1:26" ht="15.75" customHeight="1" x14ac:dyDescent="0.35"/>
    <row r="288" spans="1:26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mergeCells count="9">
    <mergeCell ref="H3:I3"/>
    <mergeCell ref="J3:K3"/>
    <mergeCell ref="H1:K1"/>
    <mergeCell ref="A1:B1"/>
    <mergeCell ref="H6:I6"/>
    <mergeCell ref="J6:K6"/>
    <mergeCell ref="H4:I4"/>
    <mergeCell ref="J4:K4"/>
    <mergeCell ref="H2:K2"/>
  </mergeCells>
  <conditionalFormatting sqref="B10:S13 B17:S20 B24:S27 B31:S34 B38:S41 B45:S48 B52:S55 B59:S62 B66:S69 B73:S76">
    <cfRule type="cellIs" dxfId="42" priority="1" operator="lessThan">
      <formula>1</formula>
    </cfRule>
  </conditionalFormatting>
  <conditionalFormatting sqref="B14:U14 B21:U21 B28:U28 B35:U35 B42:U42 B49:U49 B56:U56 B63:U63 B70:U70 B77:U77">
    <cfRule type="containsText" dxfId="41" priority="2" operator="containsText" text="USA">
      <formula>NOT(ISERROR(SEARCH(("USA"),(B14))))</formula>
    </cfRule>
    <cfRule type="containsText" dxfId="40" priority="3" operator="containsText" text="Europe">
      <formula>NOT(ISERROR(SEARCH(("Europe"),(B14))))</formula>
    </cfRule>
  </conditionalFormatting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600-000000000000}">
          <x14:formula1>
            <xm:f>'Team Charts and Handicaps'!$B$12:$B$21</xm:f>
          </x14:formula1>
          <xm:sqref>A13 A20 A27 A34 A41 A48 A55 A62 A69 A76</xm:sqref>
        </x14:dataValidation>
        <x14:dataValidation type="list" allowBlank="1" xr:uid="{00000000-0002-0000-0600-000001000000}">
          <x14:formula1>
            <xm:f>'Team Charts and Handicaps'!$B$2:$B$11</xm:f>
          </x14:formula1>
          <xm:sqref>A11 A18 A25 A32 A39 A46 A53 A60 A67 A74</xm:sqref>
        </x14:dataValidation>
        <x14:dataValidation type="list" allowBlank="1" xr:uid="{00000000-0002-0000-0600-000002000000}">
          <x14:formula1>
            <xm:f>'Team Charts and Handicaps'!$B$2:$B$21</xm:f>
          </x14:formula1>
          <xm:sqref>A3:A4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List9">
    <tabColor rgb="FFFFD966"/>
    <outlinePr summaryBelow="0" summaryRight="0"/>
  </sheetPr>
  <dimension ref="A1:P1000"/>
  <sheetViews>
    <sheetView workbookViewId="0"/>
  </sheetViews>
  <sheetFormatPr defaultColWidth="14.453125" defaultRowHeight="15" customHeight="1" x14ac:dyDescent="0.35"/>
  <cols>
    <col min="1" max="1" width="15.54296875" customWidth="1"/>
    <col min="2" max="5" width="14.453125" customWidth="1"/>
    <col min="6" max="6" width="14.26953125" customWidth="1"/>
    <col min="7" max="7" width="20" customWidth="1"/>
    <col min="8" max="8" width="14.26953125" customWidth="1"/>
    <col min="9" max="9" width="13.54296875" customWidth="1"/>
    <col min="13" max="13" width="4.7265625" customWidth="1"/>
    <col min="14" max="14" width="26.54296875" customWidth="1"/>
    <col min="15" max="15" width="17.1796875" customWidth="1"/>
  </cols>
  <sheetData>
    <row r="1" spans="1:16" ht="18.75" customHeight="1" x14ac:dyDescent="0.35">
      <c r="M1" s="256"/>
      <c r="N1" s="257"/>
      <c r="O1" s="257"/>
    </row>
    <row r="2" spans="1:16" ht="25.5" customHeight="1" x14ac:dyDescent="0.35">
      <c r="O2" s="258"/>
      <c r="P2" s="260"/>
    </row>
    <row r="3" spans="1:16" ht="14.5" x14ac:dyDescent="0.35">
      <c r="B3" s="515" t="s">
        <v>40</v>
      </c>
      <c r="C3" s="516"/>
      <c r="D3" s="516"/>
      <c r="E3" s="516"/>
      <c r="F3" s="491"/>
      <c r="H3" s="517" t="s">
        <v>41</v>
      </c>
      <c r="I3" s="516"/>
      <c r="J3" s="516"/>
      <c r="K3" s="516"/>
      <c r="L3" s="491"/>
      <c r="P3" s="261"/>
    </row>
    <row r="4" spans="1:16" ht="14.5" x14ac:dyDescent="0.35">
      <c r="B4" s="262" t="s">
        <v>88</v>
      </c>
      <c r="C4" s="262" t="s">
        <v>89</v>
      </c>
      <c r="D4" s="262" t="s">
        <v>90</v>
      </c>
      <c r="E4" s="262" t="s">
        <v>91</v>
      </c>
      <c r="F4" s="263" t="s">
        <v>92</v>
      </c>
      <c r="H4" s="264" t="s">
        <v>88</v>
      </c>
      <c r="I4" s="264" t="s">
        <v>89</v>
      </c>
      <c r="J4" s="264" t="s">
        <v>90</v>
      </c>
      <c r="K4" s="264" t="s">
        <v>91</v>
      </c>
      <c r="L4" s="265" t="s">
        <v>92</v>
      </c>
    </row>
    <row r="5" spans="1:16" ht="14.5" x14ac:dyDescent="0.35">
      <c r="A5" s="266"/>
      <c r="B5" s="267" t="s">
        <v>75</v>
      </c>
      <c r="C5" s="268" t="e">
        <f>VLOOKUP(B5,'Team Charts and Handicaps'!$B$2:$C$21,2,FALSE)</f>
        <v>#N/A</v>
      </c>
      <c r="D5" s="269" t="s">
        <v>73</v>
      </c>
      <c r="E5" s="270" t="e">
        <f>VLOOKUP(D5,'Team Charts and Handicaps'!$B$2:$C$21,2,FALSE)</f>
        <v>#N/A</v>
      </c>
      <c r="F5" s="263" t="e">
        <f t="shared" ref="F5:F9" si="0">ROUND(MIN(C5,E5)*0.7+MAX(E5,C5)*0.3,0)</f>
        <v>#N/A</v>
      </c>
      <c r="H5" s="265" t="s">
        <v>72</v>
      </c>
      <c r="I5" s="271" t="e">
        <f>VLOOKUP(H5,'Team Charts and Handicaps'!$B$2:$C$21,2,FALSE)</f>
        <v>#N/A</v>
      </c>
      <c r="J5" s="272" t="s">
        <v>58</v>
      </c>
      <c r="K5" s="273" t="e">
        <f>VLOOKUP(J5,'Team Charts and Handicaps'!$B$2:$C$21,2,FALSE)</f>
        <v>#N/A</v>
      </c>
      <c r="L5" s="265" t="e">
        <f t="shared" ref="L5:L9" si="1">ROUND(MIN(I5,K5)*0.7+MAX(K5,I5)*0.3,0)</f>
        <v>#N/A</v>
      </c>
    </row>
    <row r="6" spans="1:16" ht="14.5" x14ac:dyDescent="0.35">
      <c r="A6" s="266"/>
      <c r="B6" s="274" t="s">
        <v>63</v>
      </c>
      <c r="C6" s="268" t="e">
        <f>VLOOKUP(B6,'Team Charts and Handicaps'!$B$2:$C$21,2,FALSE)</f>
        <v>#N/A</v>
      </c>
      <c r="D6" s="275" t="s">
        <v>80</v>
      </c>
      <c r="E6" s="270" t="e">
        <f>VLOOKUP(D6,'Team Charts and Handicaps'!$B$2:$C$21,2,FALSE)</f>
        <v>#N/A</v>
      </c>
      <c r="F6" s="263" t="e">
        <f t="shared" si="0"/>
        <v>#N/A</v>
      </c>
      <c r="H6" s="265" t="s">
        <v>57</v>
      </c>
      <c r="I6" s="271" t="e">
        <f>VLOOKUP(H6,'Team Charts and Handicaps'!$B$2:$C$21,2,FALSE)</f>
        <v>#N/A</v>
      </c>
      <c r="J6" s="276" t="s">
        <v>70</v>
      </c>
      <c r="K6" s="273" t="e">
        <f>VLOOKUP(J6,'Team Charts and Handicaps'!$B$2:$C$21,2,FALSE)</f>
        <v>#N/A</v>
      </c>
      <c r="L6" s="265" t="e">
        <f t="shared" si="1"/>
        <v>#N/A</v>
      </c>
    </row>
    <row r="7" spans="1:16" ht="14.5" x14ac:dyDescent="0.35">
      <c r="A7" s="266"/>
      <c r="B7" s="274" t="s">
        <v>78</v>
      </c>
      <c r="C7" s="268" t="e">
        <f>VLOOKUP(B7,'Team Charts and Handicaps'!$B$2:$C$21,2,FALSE)</f>
        <v>#N/A</v>
      </c>
      <c r="D7" s="275" t="s">
        <v>55</v>
      </c>
      <c r="E7" s="270" t="e">
        <f>VLOOKUP(D7,'Team Charts and Handicaps'!$B$2:$C$21,2,FALSE)</f>
        <v>#N/A</v>
      </c>
      <c r="F7" s="263" t="e">
        <f t="shared" si="0"/>
        <v>#N/A</v>
      </c>
      <c r="H7" s="265" t="s">
        <v>62</v>
      </c>
      <c r="I7" s="271" t="e">
        <f>VLOOKUP(H7,'Team Charts and Handicaps'!$B$2:$C$21,2,FALSE)</f>
        <v>#N/A</v>
      </c>
      <c r="J7" s="276" t="s">
        <v>71</v>
      </c>
      <c r="K7" s="273" t="e">
        <f>VLOOKUP(J7,'Team Charts and Handicaps'!$B$2:$C$21,2,FALSE)</f>
        <v>#N/A</v>
      </c>
      <c r="L7" s="265" t="e">
        <f t="shared" si="1"/>
        <v>#N/A</v>
      </c>
    </row>
    <row r="8" spans="1:16" ht="14.5" x14ac:dyDescent="0.35">
      <c r="A8" s="266"/>
      <c r="B8" s="274" t="s">
        <v>66</v>
      </c>
      <c r="C8" s="268" t="e">
        <f>VLOOKUP(B8,'Team Charts and Handicaps'!$B$2:$C$21,2,FALSE)</f>
        <v>#N/A</v>
      </c>
      <c r="D8" s="275" t="s">
        <v>64</v>
      </c>
      <c r="E8" s="270" t="e">
        <f>VLOOKUP(D8,'Team Charts and Handicaps'!$B$2:$C$21,2,FALSE)</f>
        <v>#N/A</v>
      </c>
      <c r="F8" s="263" t="e">
        <f t="shared" si="0"/>
        <v>#N/A</v>
      </c>
      <c r="H8" s="265" t="s">
        <v>69</v>
      </c>
      <c r="I8" s="271" t="e">
        <f>VLOOKUP(H8,'Team Charts and Handicaps'!$B$2:$C$21,2,FALSE)</f>
        <v>#N/A</v>
      </c>
      <c r="J8" s="276" t="s">
        <v>74</v>
      </c>
      <c r="K8" s="273" t="e">
        <f>VLOOKUP(J8,'Team Charts and Handicaps'!$B$2:$C$21,2,FALSE)</f>
        <v>#N/A</v>
      </c>
      <c r="L8" s="265" t="e">
        <f t="shared" si="1"/>
        <v>#N/A</v>
      </c>
    </row>
    <row r="9" spans="1:16" ht="14.5" x14ac:dyDescent="0.35">
      <c r="A9" s="266"/>
      <c r="B9" s="277" t="s">
        <v>60</v>
      </c>
      <c r="C9" s="268" t="e">
        <f>VLOOKUP(B9,'Team Charts and Handicaps'!$B$2:$C$21,2,FALSE)</f>
        <v>#N/A</v>
      </c>
      <c r="D9" s="278" t="s">
        <v>67</v>
      </c>
      <c r="E9" s="270" t="e">
        <f>VLOOKUP(D9,'Team Charts and Handicaps'!$B$2:$C$21,2,FALSE)</f>
        <v>#N/A</v>
      </c>
      <c r="F9" s="263" t="e">
        <f t="shared" si="0"/>
        <v>#N/A</v>
      </c>
      <c r="H9" s="265" t="s">
        <v>54</v>
      </c>
      <c r="I9" s="271" t="e">
        <f>VLOOKUP(H9,'Team Charts and Handicaps'!$B$2:$C$21,2,FALSE)</f>
        <v>#N/A</v>
      </c>
      <c r="J9" s="279" t="s">
        <v>61</v>
      </c>
      <c r="K9" s="273" t="e">
        <f>VLOOKUP(J9,'Team Charts and Handicaps'!$B$2:$C$21,2,FALSE)</f>
        <v>#N/A</v>
      </c>
      <c r="L9" s="265" t="e">
        <f t="shared" si="1"/>
        <v>#N/A</v>
      </c>
    </row>
    <row r="10" spans="1:16" ht="14.5" x14ac:dyDescent="0.35"/>
    <row r="11" spans="1:16" ht="14.5" x14ac:dyDescent="0.35"/>
    <row r="12" spans="1:16" ht="14.5" x14ac:dyDescent="0.35"/>
    <row r="13" spans="1:16" ht="3" customHeight="1" x14ac:dyDescent="0.35"/>
    <row r="14" spans="1:16" ht="27" customHeight="1" x14ac:dyDescent="0.35">
      <c r="G14" s="518" t="s">
        <v>96</v>
      </c>
    </row>
    <row r="15" spans="1:16" ht="25.5" customHeight="1" x14ac:dyDescent="0.35">
      <c r="G15" s="519"/>
    </row>
    <row r="16" spans="1:16" ht="14.5" x14ac:dyDescent="0.35">
      <c r="G16" s="519"/>
    </row>
    <row r="17" spans="1:7" ht="14.5" x14ac:dyDescent="0.35">
      <c r="A17" s="280" t="s">
        <v>97</v>
      </c>
      <c r="B17" s="280" t="s">
        <v>98</v>
      </c>
      <c r="C17" s="281" t="s">
        <v>99</v>
      </c>
      <c r="D17" s="282" t="s">
        <v>100</v>
      </c>
      <c r="E17" s="282" t="s">
        <v>98</v>
      </c>
      <c r="G17" s="519"/>
    </row>
    <row r="18" spans="1:7" ht="14.5" x14ac:dyDescent="0.35">
      <c r="A18" s="280" t="str">
        <f t="shared" ref="A18:A22" si="2">CONCATENATE(B5," ","&amp;"," ",D5)</f>
        <v>Mike &amp; Steve W.</v>
      </c>
      <c r="B18" s="280" t="e">
        <f t="shared" ref="B18:B22" si="3">F5</f>
        <v>#N/A</v>
      </c>
      <c r="C18" s="281" t="s">
        <v>99</v>
      </c>
      <c r="D18" s="282" t="str">
        <f t="shared" ref="D18:D22" si="4">CONCATENATE(H5," ","&amp;"," ",J5)</f>
        <v>Dave &amp; Louie</v>
      </c>
      <c r="E18" s="282" t="e">
        <f t="shared" ref="E18:E22" si="5">L5</f>
        <v>#N/A</v>
      </c>
      <c r="G18" s="283" t="e">
        <f t="shared" ref="G18:G22" si="6">F5-L5</f>
        <v>#N/A</v>
      </c>
    </row>
    <row r="19" spans="1:7" ht="14.5" x14ac:dyDescent="0.35">
      <c r="A19" s="280" t="str">
        <f t="shared" si="2"/>
        <v>Ed &amp; Kevin</v>
      </c>
      <c r="B19" s="280" t="e">
        <f t="shared" si="3"/>
        <v>#N/A</v>
      </c>
      <c r="C19" s="281" t="s">
        <v>99</v>
      </c>
      <c r="D19" s="282" t="str">
        <f t="shared" si="4"/>
        <v>Pete &amp; Big Lou</v>
      </c>
      <c r="E19" s="282" t="e">
        <f t="shared" si="5"/>
        <v>#N/A</v>
      </c>
      <c r="G19" s="283" t="e">
        <f t="shared" si="6"/>
        <v>#N/A</v>
      </c>
    </row>
    <row r="20" spans="1:7" ht="14.5" x14ac:dyDescent="0.35">
      <c r="A20" s="280" t="str">
        <f t="shared" si="2"/>
        <v>Tommy &amp; Matt</v>
      </c>
      <c r="B20" s="280" t="e">
        <f t="shared" si="3"/>
        <v>#N/A</v>
      </c>
      <c r="C20" s="281" t="s">
        <v>99</v>
      </c>
      <c r="D20" s="282" t="str">
        <f t="shared" si="4"/>
        <v>Eric &amp; Rich</v>
      </c>
      <c r="E20" s="282" t="e">
        <f t="shared" si="5"/>
        <v>#N/A</v>
      </c>
      <c r="G20" s="283" t="e">
        <f t="shared" si="6"/>
        <v>#N/A</v>
      </c>
    </row>
    <row r="21" spans="1:7" ht="15.75" customHeight="1" x14ac:dyDescent="0.35">
      <c r="A21" s="280" t="str">
        <f t="shared" si="2"/>
        <v>Jason &amp; Phil</v>
      </c>
      <c r="B21" s="280" t="e">
        <f t="shared" si="3"/>
        <v>#N/A</v>
      </c>
      <c r="C21" s="281" t="s">
        <v>99</v>
      </c>
      <c r="D21" s="282" t="str">
        <f t="shared" si="4"/>
        <v>Skylar &amp; Eddie</v>
      </c>
      <c r="E21" s="282" t="e">
        <f t="shared" si="5"/>
        <v>#N/A</v>
      </c>
      <c r="G21" s="283" t="e">
        <f t="shared" si="6"/>
        <v>#N/A</v>
      </c>
    </row>
    <row r="22" spans="1:7" ht="15.75" customHeight="1" x14ac:dyDescent="0.35">
      <c r="A22" s="280" t="str">
        <f t="shared" si="2"/>
        <v>JP &amp; Dan</v>
      </c>
      <c r="B22" s="280" t="e">
        <f t="shared" si="3"/>
        <v>#N/A</v>
      </c>
      <c r="C22" s="281" t="s">
        <v>99</v>
      </c>
      <c r="D22" s="282" t="str">
        <f t="shared" si="4"/>
        <v>Ron &amp; Pat</v>
      </c>
      <c r="E22" s="282" t="e">
        <f t="shared" si="5"/>
        <v>#N/A</v>
      </c>
      <c r="G22" s="283" t="e">
        <f t="shared" si="6"/>
        <v>#N/A</v>
      </c>
    </row>
    <row r="23" spans="1:7" ht="15.75" customHeight="1" x14ac:dyDescent="0.35"/>
    <row r="24" spans="1:7" ht="15.75" customHeight="1" x14ac:dyDescent="0.35"/>
    <row r="25" spans="1:7" ht="15.75" customHeight="1" x14ac:dyDescent="0.35"/>
    <row r="26" spans="1:7" ht="15.75" customHeight="1" x14ac:dyDescent="0.35"/>
    <row r="27" spans="1:7" ht="15.75" customHeight="1" x14ac:dyDescent="0.35"/>
    <row r="28" spans="1:7" ht="15.75" customHeight="1" x14ac:dyDescent="0.35"/>
    <row r="29" spans="1:7" ht="15.75" customHeight="1" x14ac:dyDescent="0.35"/>
    <row r="30" spans="1:7" ht="15.75" customHeight="1" x14ac:dyDescent="0.35"/>
    <row r="31" spans="1:7" ht="15.75" customHeight="1" x14ac:dyDescent="0.35"/>
    <row r="32" spans="1:7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mergeCells count="3">
    <mergeCell ref="B3:F3"/>
    <mergeCell ref="H3:L3"/>
    <mergeCell ref="G14:G17"/>
  </mergeCells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700-000000000000}">
          <x14:formula1>
            <xm:f>'Team Charts and Handicaps'!$B$12:$B$21</xm:f>
          </x14:formula1>
          <xm:sqref>H5:H9 J5:J9</xm:sqref>
        </x14:dataValidation>
        <x14:dataValidation type="list" allowBlank="1" xr:uid="{00000000-0002-0000-0700-000001000000}">
          <x14:formula1>
            <xm:f>'Team Charts and Handicaps'!$B$2:$B$11</xm:f>
          </x14:formula1>
          <xm:sqref>B5:B9 D5:D9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W J Z p V C s P r I m k A A A A 9 g A A A B I A H A B D b 2 5 m a W c v U G F j a 2 F n Z S 5 4 b W w g o h g A K K A U A A A A A A A A A A A A A A A A A A A A A A A A A A A A h Y + x C s I w G I R f p W R v / j Q u U v 7 G w U m w I B T E N a S x D b a p N K n p u z n 4 S L 6 C F a 2 6 O d 7 d d 3 B 3 v 9 5 w N b Z N d N G 9 M 5 3 N S E I Z i b R V X W l s l Z H B H + M l W Q n c S X W S l Y 4 m 2 L p 0 d C Y j t f f n F C C E Q M O C d n 0 F n L E E D v m 2 U L V u Z W y s 8 9 I q T T 6 t 8 n + L C N y / x g h O E 8 Y p Z 9 M m h N n E 3 N g v w K f s m f 6 Y u B 4 a P / R a u C Y u N g i z R H h / E A 9 Q S w M E F A A C A A g A W J Z p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i W a V Q o i k e 4 D g A A A B E A A A A T A B w A R m 9 y b X V s Y X M v U 2 V j d G l v b j E u b S C i G A A o o B Q A A A A A A A A A A A A A A A A A A A A A A A A A A A A r T k 0 u y c z P U w i G 0 I b W A F B L A Q I t A B Q A A g A I A F i W a V Q r D 6 y J p A A A A P Y A A A A S A A A A A A A A A A A A A A A A A A A A A A B D b 2 5 m a W c v U G F j a 2 F n Z S 5 4 b W x Q S w E C L Q A U A A I A C A B Y l m l U D 8 r p q 6 Q A A A D p A A A A E w A A A A A A A A A A A A A A A A D w A A A A W 0 N v b n R l b n R f V H l w Z X N d L n h t b F B L A Q I t A B Q A A g A I A F i W a V Q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+ t P 8 6 P T z 1 R 5 Z A O s 4 O 9 R l h A A A A A A I A A A A A A B B m A A A A A Q A A I A A A A I G K n i T 1 C X Y C b G a n g N P m m K n p f O m T O w q E 7 A S W 7 s n g M J y J A A A A A A 6 A A A A A A g A A I A A A A A h Y K 3 5 p 5 y d P S 5 F F Q w u B 7 k E p Q x C t U r Z E f 7 B p r b 1 D 0 / U 5 U A A A A D U 1 / V 2 5 C j g d c 9 t N E g T / n e U w 4 3 T a 8 o / 4 M z r b G 4 Z 7 l G 0 N O V / 1 G w n d V n E / V D 9 V 6 Z 6 t L c C l g O G x 8 3 Q L a j u 2 f G d w 6 8 + + c e m T l v 8 c y v h / B i Y N A X M 3 Q A A A A D C R / I M + P 1 j V b m Z G n b g a D 0 v u e U l u a Y 2 4 x q X g K i r e 6 Q b r 1 C N U i + 7 U N P Q u U C O 8 6 a F 0 H Y M M b 8 e Y 7 e F v G p G 9 + g T D V u 0 = < / D a t a M a s h u p > 
</file>

<file path=customXml/itemProps1.xml><?xml version="1.0" encoding="utf-8"?>
<ds:datastoreItem xmlns:ds="http://schemas.openxmlformats.org/officeDocument/2006/customXml" ds:itemID="{EEFB0923-CFC3-490F-99C2-84952493029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13</vt:i4>
      </vt:variant>
    </vt:vector>
  </HeadingPairs>
  <TitlesOfParts>
    <vt:vector size="13" baseType="lpstr">
      <vt:lpstr>IZRAČUN</vt:lpstr>
      <vt:lpstr>HCP</vt:lpstr>
      <vt:lpstr>List1</vt:lpstr>
      <vt:lpstr>OBRAČUN</vt:lpstr>
      <vt:lpstr>Leaderboard</vt:lpstr>
      <vt:lpstr>Day 1 Live</vt:lpstr>
      <vt:lpstr>Day 2 Live</vt:lpstr>
      <vt:lpstr>Day 3 Live</vt:lpstr>
      <vt:lpstr>scramble Set up</vt:lpstr>
      <vt:lpstr>Day 2 PM Card</vt:lpstr>
      <vt:lpstr>€ € €</vt:lpstr>
      <vt:lpstr>Team Charts and Handicaps</vt:lpstr>
      <vt:lpstr>Course 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Boris</dc:creator>
  <cp:lastModifiedBy>boris milevoj</cp:lastModifiedBy>
  <cp:lastPrinted>2024-08-21T13:18:28Z</cp:lastPrinted>
  <dcterms:created xsi:type="dcterms:W3CDTF">2019-09-25T19:14:22Z</dcterms:created>
  <dcterms:modified xsi:type="dcterms:W3CDTF">2025-04-24T05:31:49Z</dcterms:modified>
</cp:coreProperties>
</file>