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Navjot\Desktop\FloodRisk\"/>
    </mc:Choice>
  </mc:AlternateContent>
  <bookViews>
    <workbookView xWindow="0" yWindow="0" windowWidth="23040" windowHeight="9060" tabRatio="500"/>
  </bookViews>
  <sheets>
    <sheet name="measures_mastertable" sheetId="1" r:id="rId1"/>
    <sheet name="lookups" sheetId="2" r:id="rId2"/>
    <sheet name="references" sheetId="4" r:id="rId3"/>
    <sheet name="_readme" sheetId="3" r:id="rId4"/>
    <sheet name="Follow up references" sheetId="5" r:id="rId5"/>
    <sheet name="ESRI_MAPINFO_SHEET" sheetId="6" state="veryHidden" r:id="rId6"/>
  </sheets>
  <definedNames>
    <definedName name="Measure_name">lookups!$A:$A</definedName>
  </definedName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9" i="1" l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9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F30" i="1"/>
  <c r="F29" i="1"/>
  <c r="F28" i="1"/>
  <c r="F27" i="1"/>
  <c r="F26" i="1"/>
  <c r="F25" i="1"/>
  <c r="F24" i="1"/>
  <c r="F23" i="1"/>
  <c r="F22" i="1"/>
  <c r="F21" i="1"/>
  <c r="F20" i="1"/>
  <c r="H11" i="1"/>
  <c r="H7" i="1"/>
  <c r="H10" i="1"/>
  <c r="H9" i="1"/>
  <c r="H8" i="1"/>
  <c r="F9" i="1"/>
  <c r="F7" i="1"/>
  <c r="F6" i="1"/>
  <c r="F5" i="1"/>
  <c r="F19" i="1"/>
  <c r="C2" i="1"/>
</calcChain>
</file>

<file path=xl/comments1.xml><?xml version="1.0" encoding="utf-8"?>
<comments xmlns="http://schemas.openxmlformats.org/spreadsheetml/2006/main">
  <authors>
    <author>David N. Bresch</author>
  </authors>
  <commentList>
    <comment ref="A1" authorId="0" shapeId="0">
      <text>
        <r>
          <rPr>
            <b/>
            <sz val="10"/>
            <color indexed="81"/>
            <rFont val="Calibri"/>
          </rPr>
          <t>assign a unique ID (integer) to each measure. If a measure has more than one way to value cost and or effect, use the same ID and state relvant information on more than one line.</t>
        </r>
      </text>
    </comment>
    <comment ref="B1" authorId="0" shapeId="0">
      <text>
        <r>
          <rPr>
            <b/>
            <sz val="10"/>
            <color indexed="81"/>
            <rFont val="Calibri"/>
          </rPr>
          <t xml:space="preserve">just a name easily understood. Select from drop-down list. Add a new name in tab lookups in the column Measure_name if needed.
</t>
        </r>
      </text>
    </comment>
    <comment ref="C1" authorId="0" shapeId="0">
      <text>
        <r>
          <rPr>
            <b/>
            <sz val="10"/>
            <color indexed="81"/>
            <rFont val="Calibri"/>
          </rPr>
          <t xml:space="preserve">country ISO3 code (such as USA, CHE...) or leave empty if global
</t>
        </r>
      </text>
    </comment>
    <comment ref="E1" authorId="0" shapeId="0">
      <text>
        <r>
          <rPr>
            <b/>
            <sz val="10"/>
            <color indexed="81"/>
            <rFont val="Calibri"/>
          </rPr>
          <t xml:space="preserve">specify region or city or whatever available or leave empty if only the country is known
</t>
        </r>
      </text>
    </comment>
    <comment ref="F1" authorId="0" shapeId="0">
      <text>
        <r>
          <rPr>
            <b/>
            <sz val="10"/>
            <color indexed="81"/>
            <rFont val="Calibri"/>
          </rPr>
          <t xml:space="preserve">enter amount (number only) and specify the unit in the next column
</t>
        </r>
        <r>
          <rPr>
            <sz val="10"/>
            <color indexed="81"/>
            <rFont val="Calibri"/>
          </rPr>
          <t xml:space="preserve">
</t>
        </r>
      </text>
    </comment>
    <comment ref="G1" authorId="0" shapeId="0">
      <text>
        <r>
          <rPr>
            <b/>
            <sz val="10"/>
            <color indexed="81"/>
            <rFont val="Calibri"/>
          </rPr>
          <t>select the cost unit or define a new one in tab lookups</t>
        </r>
        <r>
          <rPr>
            <sz val="10"/>
            <color indexed="81"/>
            <rFont val="Calibri"/>
          </rPr>
          <t xml:space="preserve">
</t>
        </r>
      </text>
    </comment>
    <comment ref="H1" authorId="0" shapeId="0">
      <text>
        <r>
          <rPr>
            <b/>
            <sz val="10"/>
            <color indexed="81"/>
            <rFont val="Calibri"/>
          </rPr>
          <t xml:space="preserve">enter amount (number only) and specify the unit in the next column
</t>
        </r>
        <r>
          <rPr>
            <sz val="10"/>
            <color indexed="81"/>
            <rFont val="Calibri"/>
          </rPr>
          <t xml:space="preserve">
</t>
        </r>
      </text>
    </comment>
    <comment ref="I1" authorId="0" shapeId="0">
      <text>
        <r>
          <rPr>
            <b/>
            <sz val="10"/>
            <color indexed="81"/>
            <rFont val="Calibri"/>
          </rPr>
          <t>select the effect unit or define a new one in tab lookups</t>
        </r>
        <r>
          <rPr>
            <sz val="10"/>
            <color indexed="81"/>
            <rFont val="Calibri"/>
          </rPr>
          <t xml:space="preserve">
</t>
        </r>
      </text>
    </comment>
    <comment ref="J1" authorId="0" shapeId="0">
      <text>
        <r>
          <rPr>
            <b/>
            <sz val="10"/>
            <color indexed="81"/>
            <rFont val="Calibri"/>
          </rPr>
          <t>free description</t>
        </r>
        <r>
          <rPr>
            <sz val="10"/>
            <color indexed="81"/>
            <rFont val="Calibri"/>
          </rPr>
          <t xml:space="preserve">
</t>
        </r>
      </text>
    </comment>
    <comment ref="K1" authorId="0" shapeId="0">
      <text>
        <r>
          <rPr>
            <b/>
            <sz val="10"/>
            <color indexed="81"/>
            <rFont val="Calibri"/>
          </rPr>
          <t xml:space="preserve">free comment
</t>
        </r>
        <r>
          <rPr>
            <sz val="10"/>
            <color indexed="81"/>
            <rFont val="Calibri"/>
          </rPr>
          <t xml:space="preserve">
</t>
        </r>
      </text>
    </comment>
    <comment ref="M1" authorId="0" shapeId="0">
      <text>
        <r>
          <rPr>
            <b/>
            <sz val="10"/>
            <color indexed="81"/>
            <rFont val="Calibri"/>
          </rPr>
          <t>enter the RefernceID or define a new one in tab references</t>
        </r>
      </text>
    </comment>
  </commentList>
</comments>
</file>

<file path=xl/comments2.xml><?xml version="1.0" encoding="utf-8"?>
<comments xmlns="http://schemas.openxmlformats.org/spreadsheetml/2006/main">
  <authors>
    <author>David N. Bresch</author>
    <author>Sidhu  Navjot Kaur</author>
  </authors>
  <commentList>
    <comment ref="A1" authorId="0" shapeId="0">
      <text>
        <r>
          <rPr>
            <b/>
            <sz val="10"/>
            <color indexed="81"/>
            <rFont val="Calibri"/>
          </rPr>
          <t xml:space="preserve">just a name easily understood
</t>
        </r>
      </text>
    </comment>
    <comment ref="D1" authorId="0" shapeId="0">
      <text>
        <r>
          <rPr>
            <sz val="10"/>
            <color indexed="81"/>
            <rFont val="Calibri"/>
          </rPr>
          <t xml:space="preserve">the cost unit, such that one can scale, e.g. building cost stated per meter of a dam along a river
</t>
        </r>
      </text>
    </comment>
    <comment ref="F1" authorId="0" shapeId="0">
      <text>
        <r>
          <rPr>
            <b/>
            <sz val="10"/>
            <color indexed="81"/>
            <rFont val="Calibri"/>
          </rPr>
          <t>unit of the effect, e.g. design return period of a dam or reduction in wave height by a mangrove forest</t>
        </r>
      </text>
    </comment>
    <comment ref="D3" authorId="1" shapeId="0">
      <text>
        <r>
          <rPr>
            <b/>
            <sz val="9"/>
            <color indexed="81"/>
            <rFont val="Tahoma"/>
            <charset val="1"/>
          </rPr>
          <t>Sidhu  Navjot Kaur:</t>
        </r>
        <r>
          <rPr>
            <sz val="9"/>
            <color indexed="81"/>
            <rFont val="Tahoma"/>
            <charset val="1"/>
          </rPr>
          <t xml:space="preserve">
capital cost expenditure</t>
        </r>
      </text>
    </comment>
    <comment ref="D4" authorId="1" shapeId="0">
      <text>
        <r>
          <rPr>
            <b/>
            <sz val="9"/>
            <color indexed="81"/>
            <rFont val="Tahoma"/>
            <charset val="1"/>
          </rPr>
          <t>Sidhu  Navjot Kaur:</t>
        </r>
        <r>
          <rPr>
            <sz val="9"/>
            <color indexed="81"/>
            <rFont val="Tahoma"/>
            <charset val="1"/>
          </rPr>
          <t xml:space="preserve">
operating cost expenditure
</t>
        </r>
      </text>
    </comment>
    <comment ref="D6" authorId="0" shapeId="0">
      <text>
        <r>
          <rPr>
            <sz val="10"/>
            <color indexed="81"/>
            <rFont val="Calibri"/>
          </rPr>
          <t xml:space="preserve">operating cost expenditure
</t>
        </r>
      </text>
    </comment>
  </commentList>
</comments>
</file>

<file path=xl/comments3.xml><?xml version="1.0" encoding="utf-8"?>
<comments xmlns="http://schemas.openxmlformats.org/spreadsheetml/2006/main">
  <authors>
    <author>Navjot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 xml:space="preserve">Navjot:
</t>
        </r>
        <r>
          <rPr>
            <sz val="9"/>
            <color indexed="81"/>
            <rFont val="Tahoma"/>
            <family val="2"/>
          </rPr>
          <t>used reference or not?
quality problem with reference?</t>
        </r>
      </text>
    </comment>
  </commentList>
</comments>
</file>

<file path=xl/sharedStrings.xml><?xml version="1.0" encoding="utf-8"?>
<sst xmlns="http://schemas.openxmlformats.org/spreadsheetml/2006/main" count="1705" uniqueCount="801">
  <si>
    <t>MeasureID</t>
  </si>
  <si>
    <t>Measure_name</t>
  </si>
  <si>
    <t>country_ISO3</t>
  </si>
  <si>
    <t>location_name</t>
  </si>
  <si>
    <t>cost_amount</t>
  </si>
  <si>
    <t>cost_unit</t>
  </si>
  <si>
    <t>comment</t>
  </si>
  <si>
    <t>description</t>
  </si>
  <si>
    <t>effect_amount</t>
  </si>
  <si>
    <t>effect_unit</t>
  </si>
  <si>
    <t>Levee</t>
  </si>
  <si>
    <t>Dam</t>
  </si>
  <si>
    <t>the tab lookup defines all the values to be selected from in the tab measures_mastertable. The lookups are independent from each other, i.e. silly combinations are possible, but should be avoided.</t>
  </si>
  <si>
    <t>ReferenceID</t>
  </si>
  <si>
    <t>Reference_name</t>
  </si>
  <si>
    <t>-</t>
  </si>
  <si>
    <t>tab</t>
  </si>
  <si>
    <t>measures_mastertable</t>
  </si>
  <si>
    <t>the table of all measures, their cost(s) and effect(s). It refers to tabs lookups and references.</t>
  </si>
  <si>
    <t>lookups</t>
  </si>
  <si>
    <t>references</t>
  </si>
  <si>
    <t>the tab references lists all references where the information about a particular measure has been found</t>
  </si>
  <si>
    <t>this file contains a compiled list of measures, ready to be imported into CLIMADA</t>
  </si>
  <si>
    <t>_readme</t>
  </si>
  <si>
    <t>dbresch@ethz.ch</t>
  </si>
  <si>
    <t>initial, 20171114</t>
  </si>
  <si>
    <t>revision history</t>
  </si>
  <si>
    <t>In essence, each measure can be defined by means of ist cost(s) and effect(s). Measures with more than one cost element (eg CAPEX and OPEX) or more than one effect (e.g. a return period for a dam and an indication of the reduction of water height (possibly even if overtopped) can be entered in repeating the row and assigning the same unique MeasuresID.</t>
  </si>
  <si>
    <t>benoit.guillod@env.ethz.ch</t>
  </si>
  <si>
    <t>formatted reference examples, 20171115</t>
  </si>
  <si>
    <t>doi</t>
  </si>
  <si>
    <t>basin</t>
  </si>
  <si>
    <t>measure_id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</si>
  <si>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</si>
  <si>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</si>
  <si>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</si>
  <si>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</si>
  <si>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</si>
  <si>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</si>
  <si>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</si>
  <si>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</si>
  <si>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</si>
  <si>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Åland Islands</t>
  </si>
  <si>
    <t>ALB</t>
  </si>
  <si>
    <t>Albania</t>
  </si>
  <si>
    <t>AND</t>
  </si>
  <si>
    <t>Andorra</t>
  </si>
  <si>
    <t>ANT</t>
  </si>
  <si>
    <t>Netherlands Antilles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</si>
  <si>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</si>
  <si>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</si>
  <si>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</si>
  <si>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</si>
  <si>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</si>
  <si>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</si>
  <si>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</si>
  <si>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</si>
  <si>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</si>
  <si>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</si>
  <si>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</si>
  <si>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</si>
  <si>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</si>
  <si>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</si>
  <si>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</si>
  <si>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</si>
  <si>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</si>
  <si>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</si>
  <si>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</si>
  <si>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</si>
  <si>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</si>
  <si>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</si>
  <si>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</si>
  <si>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</si>
  <si>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</si>
  <si>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</si>
  <si>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</si>
  <si>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</si>
  <si>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</si>
  <si>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</si>
  <si>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</si>
  <si>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</si>
  <si>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</si>
  <si>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</si>
  <si>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</si>
  <si>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</si>
  <si>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</si>
  <si>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</si>
  <si>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</si>
  <si>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Barthélemy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</si>
  <si>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</si>
  <si>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</si>
  <si>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</si>
  <si>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</si>
  <si>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</si>
  <si>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</si>
  <si>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</si>
  <si>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</si>
  <si>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</si>
  <si>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</si>
  <si>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</si>
  <si>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</si>
  <si>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</si>
  <si>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</si>
  <si>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</si>
  <si>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</si>
  <si>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</si>
  <si>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</si>
  <si>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</si>
  <si>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</si>
  <si>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</si>
  <si>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</si>
  <si>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</si>
  <si>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</si>
  <si>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</si>
  <si>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</si>
  <si>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</si>
  <si>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</si>
  <si>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</si>
  <si>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</si>
  <si>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</si>
  <si>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</si>
  <si>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</si>
  <si>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Côte d'Ivoire</t>
  </si>
  <si>
    <t>CMR</t>
  </si>
  <si>
    <t>Cameroon</t>
  </si>
  <si>
    <t>COD</t>
  </si>
  <si>
    <t>Congo, the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</si>
  <si>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</si>
  <si>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</si>
  <si>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</si>
  <si>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</si>
  <si>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</si>
  <si>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</si>
  <si>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</si>
  <si>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</si>
  <si>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</si>
  <si>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Cape Verde</t>
  </si>
  <si>
    <t>CRI</t>
  </si>
  <si>
    <t>Costa Rica</t>
  </si>
  <si>
    <t>CUB</t>
  </si>
  <si>
    <t>Cuba</t>
  </si>
  <si>
    <t>CXR</t>
  </si>
  <si>
    <t>Christmas Island</t>
  </si>
  <si>
    <t>CYM</t>
  </si>
  <si>
    <t>Cayman Islands</t>
  </si>
  <si>
    <t>CYP</t>
  </si>
  <si>
    <t>Cyprus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</si>
  <si>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</si>
  <si>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</si>
  <si>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</si>
  <si>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</si>
  <si>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</si>
  <si>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</si>
  <si>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</si>
  <si>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</si>
  <si>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</si>
  <si>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</si>
  <si>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</si>
  <si>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</si>
  <si>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</si>
  <si>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</si>
  <si>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</si>
  <si>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</si>
  <si>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</si>
  <si>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</si>
  <si>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</si>
  <si>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</si>
  <si>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</si>
  <si>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</si>
  <si>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</si>
  <si>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</si>
  <si>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</si>
  <si>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</si>
  <si>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</si>
  <si>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</si>
  <si>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</si>
  <si>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</si>
  <si>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FJI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</si>
  <si>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</si>
  <si>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</si>
  <si>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</si>
  <si>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</si>
  <si>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</si>
  <si>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</si>
  <si>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</si>
  <si>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</si>
  <si>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</si>
  <si>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</si>
  <si>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</si>
  <si>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</si>
  <si>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</si>
  <si>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</si>
  <si>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</si>
  <si>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</si>
  <si>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</si>
  <si>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</si>
  <si>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</si>
  <si>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</si>
  <si>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</si>
  <si>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</si>
  <si>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</si>
  <si>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</si>
  <si>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</si>
  <si>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</si>
  <si>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</si>
  <si>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</si>
  <si>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</si>
  <si>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GNQ</t>
  </si>
  <si>
    <t>Equatorial Guinea</t>
  </si>
  <si>
    <t>GRC</t>
  </si>
  <si>
    <t>Greece</t>
  </si>
  <si>
    <t>GRD</t>
  </si>
  <si>
    <t>Grenada</t>
  </si>
  <si>
    <t>GRL</t>
  </si>
  <si>
    <t>Greenland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</si>
  <si>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</si>
  <si>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</si>
  <si>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</si>
  <si>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</si>
  <si>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</si>
  <si>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</si>
  <si>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</si>
  <si>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</si>
  <si>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</si>
  <si>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</si>
  <si>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</si>
  <si>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</si>
  <si>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</si>
  <si>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</si>
  <si>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</si>
  <si>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</si>
  <si>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</si>
  <si>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</si>
  <si>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</si>
  <si>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</si>
  <si>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IDN</t>
  </si>
  <si>
    <t>Indonesia</t>
  </si>
  <si>
    <t>IMN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</si>
  <si>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</si>
  <si>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</si>
  <si>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</si>
  <si>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</si>
  <si>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</si>
  <si>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</si>
  <si>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</si>
  <si>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</si>
  <si>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</si>
  <si>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</si>
  <si>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</si>
  <si>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</si>
  <si>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</si>
  <si>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</si>
  <si>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</si>
  <si>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</si>
  <si>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</si>
  <si>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</si>
  <si>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</si>
  <si>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JEY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</si>
  <si>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</si>
  <si>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</si>
  <si>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</si>
  <si>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</si>
  <si>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</si>
  <si>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</si>
  <si>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</si>
  <si>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</si>
  <si>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</si>
  <si>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</si>
  <si>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</si>
  <si>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</si>
  <si>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</si>
  <si>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KIR</t>
  </si>
  <si>
    <t>Kiribati</t>
  </si>
  <si>
    <t>KNA</t>
  </si>
  <si>
    <t>Saint Kitts and Nevis</t>
  </si>
  <si>
    <t>KOR</t>
  </si>
  <si>
    <t>Korea, Republic of</t>
  </si>
  <si>
    <t>KWT</t>
  </si>
  <si>
    <t>Kuwait</t>
  </si>
  <si>
    <t>LAO</t>
  </si>
  <si>
    <t>Lao People's Democratic Republic</t>
  </si>
  <si>
    <t>LBN</t>
  </si>
  <si>
    <t>Lebanon</t>
  </si>
  <si>
    <t>LBR</t>
  </si>
  <si>
    <t>Liberia</t>
  </si>
  <si>
    <t>LBY</t>
  </si>
  <si>
    <t>Libyan Arab Jamahiriya</t>
  </si>
  <si>
    <t>LCA</t>
  </si>
  <si>
    <t>Saint Lucia</t>
  </si>
  <si>
    <t>LIE</t>
  </si>
  <si>
    <t>Liechtenstein</t>
  </si>
  <si>
    <t>LKA</t>
  </si>
  <si>
    <t>Sri Lanka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</si>
  <si>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</si>
  <si>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</si>
  <si>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</si>
  <si>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</si>
  <si>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</si>
  <si>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</si>
  <si>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</si>
  <si>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</si>
  <si>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</si>
  <si>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</si>
  <si>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</si>
  <si>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</si>
  <si>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</si>
  <si>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</si>
  <si>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</si>
  <si>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</si>
  <si>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</si>
  <si>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</si>
  <si>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</si>
  <si>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</si>
  <si>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</si>
  <si>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</si>
  <si>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</si>
  <si>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</si>
  <si>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</si>
  <si>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</si>
  <si>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MKD</t>
  </si>
  <si>
    <t>Macedonia, the former Yugoslav Republic of</t>
  </si>
  <si>
    <t>MLI</t>
  </si>
  <si>
    <t>Mali</t>
  </si>
  <si>
    <t>MLT</t>
  </si>
  <si>
    <t>Malta</t>
  </si>
  <si>
    <t>MMR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</si>
  <si>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</si>
  <si>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</si>
  <si>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</si>
  <si>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</si>
  <si>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</si>
  <si>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</si>
  <si>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</si>
  <si>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</si>
  <si>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</si>
  <si>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</si>
  <si>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</si>
  <si>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</si>
  <si>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</si>
  <si>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</si>
  <si>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</si>
  <si>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</si>
  <si>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</si>
  <si>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</si>
  <si>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</si>
  <si>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</si>
  <si>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</si>
  <si>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MYT</t>
  </si>
  <si>
    <t>Mayotte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</si>
  <si>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</si>
  <si>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</si>
  <si>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</si>
  <si>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</si>
  <si>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</si>
  <si>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</si>
  <si>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</si>
  <si>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</si>
  <si>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</si>
  <si>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</si>
  <si>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</si>
  <si>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</si>
  <si>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</si>
  <si>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</si>
  <si>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</si>
  <si>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</si>
  <si>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</si>
  <si>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</si>
  <si>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</si>
  <si>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</si>
  <si>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</si>
  <si>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</si>
  <si>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</si>
  <si>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</si>
  <si>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</si>
  <si>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</si>
  <si>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</si>
  <si>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</si>
  <si>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</si>
  <si>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</si>
  <si>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</si>
  <si>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</si>
  <si>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</si>
  <si>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</si>
  <si>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</si>
  <si>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</si>
  <si>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</si>
  <si>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</si>
  <si>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</si>
  <si>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</si>
  <si>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</si>
  <si>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</si>
  <si>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</si>
  <si>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</si>
  <si>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</si>
  <si>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</si>
  <si>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</si>
  <si>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</si>
  <si>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</si>
  <si>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</si>
  <si>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PSE</t>
  </si>
  <si>
    <t>Palestinian Territory, Occupied</t>
  </si>
  <si>
    <t>PYF</t>
  </si>
  <si>
    <t>French Polynesia</t>
  </si>
  <si>
    <t>QAT</t>
  </si>
  <si>
    <t>Qatar</t>
  </si>
  <si>
    <t>REU</t>
  </si>
  <si>
    <t>Réunion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</si>
  <si>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</si>
  <si>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</si>
  <si>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</si>
  <si>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</si>
  <si>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</si>
  <si>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</si>
  <si>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</si>
  <si>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</si>
  <si>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SDN</t>
  </si>
  <si>
    <t>Sudan</t>
  </si>
  <si>
    <t>SEN</t>
  </si>
  <si>
    <t>Senegal</t>
  </si>
  <si>
    <t>SGP</t>
  </si>
  <si>
    <t>Singapore</t>
  </si>
  <si>
    <t>SGS</t>
  </si>
  <si>
    <t>South Georgia and the South Sandwich Islands</t>
  </si>
  <si>
    <t>SHN</t>
  </si>
  <si>
    <t>Saint Helena, Ascension and Tristan da Cunha</t>
  </si>
  <si>
    <t>SJM</t>
  </si>
  <si>
    <t>Svalbard and Jan Mayen</t>
  </si>
  <si>
    <t>SLB</t>
  </si>
  <si>
    <t>Solomon Islands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</si>
  <si>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</si>
  <si>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</si>
  <si>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</si>
  <si>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</si>
  <si>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</si>
  <si>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</si>
  <si>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</si>
  <si>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</si>
  <si>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</si>
  <si>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</si>
  <si>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</si>
  <si>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</si>
  <si>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</si>
  <si>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</si>
  <si>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</si>
  <si>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</si>
  <si>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</si>
  <si>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</si>
  <si>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</si>
  <si>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</si>
  <si>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</si>
  <si>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</si>
  <si>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</si>
  <si>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</si>
  <si>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</si>
  <si>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</si>
  <si>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</si>
  <si>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</si>
  <si>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</si>
  <si>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</si>
  <si>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</si>
  <si>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</si>
  <si>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</si>
  <si>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</si>
  <si>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</si>
  <si>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</si>
  <si>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</si>
  <si>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</si>
  <si>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</si>
  <si>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</si>
  <si>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</si>
  <si>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</si>
  <si>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</si>
  <si>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</si>
  <si>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</si>
  <si>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</si>
  <si>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</si>
  <si>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</si>
  <si>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</si>
  <si>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</si>
  <si>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</si>
  <si>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</si>
  <si>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</si>
  <si>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</si>
  <si>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</si>
  <si>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Taiwan, Province of China</t>
  </si>
  <si>
    <t>TZA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</si>
  <si>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</si>
  <si>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</si>
  <si>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</si>
  <si>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</si>
  <si>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</si>
  <si>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</si>
  <si>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</si>
  <si>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</si>
  <si>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</si>
  <si>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</si>
  <si>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</si>
  <si>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</si>
  <si>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</si>
  <si>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</si>
  <si>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</si>
  <si>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</si>
  <si>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</si>
  <si>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</si>
  <si>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</si>
  <si>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</si>
  <si>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</si>
  <si>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</si>
  <si>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</si>
  <si>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</si>
  <si>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</si>
  <si>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</si>
  <si>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</si>
  <si>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</si>
  <si>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</si>
  <si>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WSM</t>
  </si>
  <si>
    <t>Samoa</t>
  </si>
  <si>
    <t>YEM</t>
  </si>
  <si>
    <t>Yemen</t>
  </si>
  <si>
    <t>ZAF</t>
  </si>
  <si>
    <t>South Africa</t>
  </si>
  <si>
    <t>ZMB</t>
  </si>
  <si>
    <t>Zambia</t>
  </si>
  <si>
    <t>ZWE</t>
  </si>
  <si>
    <t>Zimbabwe</t>
  </si>
  <si>
    <t>country_name</t>
  </si>
  <si>
    <t>is03_code</t>
  </si>
  <si>
    <t>Meyer et al, 2012: "Economic evaluation of structural and non-structural flood risk management measures: examples from the Mulde River", Nat Hazards, 62: 301-324, doi: 10.1007/s11069-011-9997-z</t>
  </si>
  <si>
    <t>Heighten Dike</t>
  </si>
  <si>
    <t>Return Period (1/# years)</t>
  </si>
  <si>
    <t>Ring Dike</t>
  </si>
  <si>
    <t>Pumping Station</t>
  </si>
  <si>
    <t>Erlln</t>
  </si>
  <si>
    <t>Mulde</t>
  </si>
  <si>
    <t>volume water (m^3)/hour</t>
  </si>
  <si>
    <t>Early Warning System</t>
  </si>
  <si>
    <t>Grimma</t>
  </si>
  <si>
    <t>Package of measures with multiple types of protection walls - new and integrated new components into old walls</t>
  </si>
  <si>
    <t>23 Mio EUR total for package to protect entire town</t>
  </si>
  <si>
    <t>EUR/installation CAPEX</t>
  </si>
  <si>
    <t>EUR/installation OPEX</t>
  </si>
  <si>
    <t>Inhabitants Warned</t>
  </si>
  <si>
    <t>Paper lists pop of 2000 in flood prone centre, this amount used to fill in number of people warned</t>
  </si>
  <si>
    <t>Dike</t>
  </si>
  <si>
    <t>Dune</t>
  </si>
  <si>
    <t>Dike Reinforcement</t>
  </si>
  <si>
    <t>Control Reservoir</t>
  </si>
  <si>
    <t>Wetland Restoration</t>
  </si>
  <si>
    <t>Beach Strengthening</t>
  </si>
  <si>
    <t>Elevating Buildings</t>
  </si>
  <si>
    <t>Dry Flood Proofing Building</t>
  </si>
  <si>
    <t>Wet Flood Proofing Building</t>
  </si>
  <si>
    <t>Beach Nourishment</t>
  </si>
  <si>
    <t>Protection Wall/Barrier (New or Re-Strengthened) - Fixed</t>
  </si>
  <si>
    <t>Mobile Barrier</t>
  </si>
  <si>
    <t>Canal Safety Valve</t>
  </si>
  <si>
    <t>Emergency Channels</t>
  </si>
  <si>
    <t>Canal Construction</t>
  </si>
  <si>
    <t>Storm Surge Barrier</t>
  </si>
  <si>
    <t>Fuse-Plug Levee</t>
  </si>
  <si>
    <t>Floodway</t>
  </si>
  <si>
    <t>River Channel Improvement</t>
  </si>
  <si>
    <t>Sandbags</t>
  </si>
  <si>
    <t>Policy - Flood Construction Level</t>
  </si>
  <si>
    <t>Natural reservoir/retention field</t>
  </si>
  <si>
    <t>Polders</t>
  </si>
  <si>
    <t>Reforestation - Increasing Forest</t>
  </si>
  <si>
    <t>Elevate Road</t>
  </si>
  <si>
    <t>Dutch Risk Reduction Team, 15 June 2015: "DRR-Team Scoping Mission in Mozambique", Document Reference: DRR14MZ01</t>
  </si>
  <si>
    <t>Project to provide recommendation for Mozambique</t>
  </si>
  <si>
    <t>CPB Netherlands Bureau for Economic Policy Analysis (Frederik Huizinga), 23 November 2011: "The economics of flood prevention: The Dutch experience"</t>
  </si>
  <si>
    <t>doi: 10.1007/s11069-011-9997-z</t>
  </si>
  <si>
    <t>Project Report</t>
  </si>
  <si>
    <t>Presentation Slides</t>
  </si>
  <si>
    <t>Presentation slides - no data retrieved</t>
  </si>
  <si>
    <t>Annual Average Damage Buildings (average avoided) EUR/year</t>
  </si>
  <si>
    <t>see comment</t>
  </si>
  <si>
    <t>Hypothetical resettlement of village with assumed switch to agricultural land</t>
  </si>
  <si>
    <t>damage avoided when compared with do nothing approach</t>
  </si>
  <si>
    <t>Project Total (EUR)</t>
  </si>
  <si>
    <t>Investment costs and AAD avoided are average values</t>
  </si>
  <si>
    <t>Second model used in this case study which takes into account greater reduction potential in AAD</t>
  </si>
  <si>
    <t>3.9 Mio EUR package option for Erlln</t>
  </si>
  <si>
    <t>Prague</t>
  </si>
  <si>
    <t>Vltava</t>
  </si>
  <si>
    <t>EU FP-7 project Base - Bottom-Up Climate Adaptation Strategies towards a Sustainable Europe, 2016: "Realisation of flood protection measures for the city of Prague"</t>
  </si>
  <si>
    <t>Case Study, 58 page report available for download was incomplete, website summary had full figures</t>
  </si>
  <si>
    <t>http://climate-adapt.eea.europa.eu/metadata/case-studies/realisation-of-flood-protection-measures-for-the-city-of-prague</t>
  </si>
  <si>
    <t>exchange_rates</t>
  </si>
  <si>
    <t>145.94 Mio EUR package</t>
  </si>
  <si>
    <t>one part of flood control program</t>
  </si>
  <si>
    <t>Tulungrejo</t>
  </si>
  <si>
    <t>Evacuation Site</t>
  </si>
  <si>
    <t>Evacuation Route</t>
  </si>
  <si>
    <t>Inhabitants Protected</t>
  </si>
  <si>
    <t>Bengawan</t>
  </si>
  <si>
    <t>Zurich Insurance, 2016: "Changing lives along Java's Bengawan Solo: A Zurich flood resilience alliance case study"</t>
  </si>
  <si>
    <t>https://www.zurich.com/en/corporate-responsibility/flood-resilience/learning-from-post-flood-events</t>
  </si>
  <si>
    <t>Case Study</t>
  </si>
  <si>
    <t>Emergency Command Post</t>
  </si>
  <si>
    <t>Delcan, 2012: "Cost of Adaptation - Sea Dikes &amp; Altlernative Strategies: Final Report", Ministry of Forests, Lands and Natural Resource Operations, British Columbia</t>
  </si>
  <si>
    <t>http://www.env.gov.bc.ca/wsd/public_safety/flood/pdfs_word/cost_of_adaptation-final_report_oct2012.pdf</t>
  </si>
  <si>
    <t>Consulting Report for government</t>
  </si>
  <si>
    <t>New Westminster</t>
  </si>
  <si>
    <t>USD/meter wall length</t>
  </si>
  <si>
    <t>Crest Level (m)</t>
  </si>
  <si>
    <t>based on approx. 1.5 metre high wall with walkway incorporated on top</t>
  </si>
  <si>
    <t>Fraser</t>
  </si>
  <si>
    <t>Lower Mainland</t>
  </si>
  <si>
    <t>USD/Station</t>
  </si>
  <si>
    <t>part of Zurich Insurance's flood resilience strategy - no hard numbers reported</t>
  </si>
  <si>
    <t>0.7865 USD = 1 CAD</t>
  </si>
  <si>
    <t>1.1836 USD = 1 EUR</t>
  </si>
  <si>
    <t>USD/meter dike length</t>
  </si>
  <si>
    <t>USD/installation CAPEX</t>
  </si>
  <si>
    <t>USD/installation OPEX</t>
  </si>
  <si>
    <t>Project Total (USD)</t>
  </si>
  <si>
    <t>Consultant Report generating "Class D" estimates (highest level intended to be accurate within one order of magnitude)</t>
  </si>
  <si>
    <t>Range of costs for area in last 3 years was .5-5 million, assumed 2.5 in this study. Protection level would vary depending on specific reach</t>
  </si>
  <si>
    <t>USD/m^3 dike</t>
  </si>
  <si>
    <t>Summed cost of site preparation, core material, rip-rap and surface restoration</t>
  </si>
  <si>
    <t>Floodbox</t>
  </si>
  <si>
    <t>USD/Floodbox</t>
  </si>
  <si>
    <t>Upgrade of flood boxes and installation of small pump station - regional estimate</t>
  </si>
  <si>
    <t>USD/m^2 Agricultural Land Purchase</t>
  </si>
  <si>
    <t>USD/m^2 Residential Land Purchase</t>
  </si>
  <si>
    <t>USD/m^2 Commercial/Industrial Land Purchase</t>
  </si>
  <si>
    <t>Right of Way agreement possible but full purchase cost used to provide upper estimate</t>
  </si>
  <si>
    <t>Resettlement</t>
  </si>
  <si>
    <t>Steveston</t>
  </si>
  <si>
    <t>False Creek</t>
  </si>
  <si>
    <t>Range reported to be 5-40 million based on international projects. 10 million assumed in this report for this section</t>
  </si>
  <si>
    <t>Range reported to be 5-40 million based on international projects. 25 million assumed in this report for this section</t>
  </si>
  <si>
    <t>Mud Bay</t>
  </si>
  <si>
    <t>Range reported to be 5-40 million based on international projects. 20 million assumed in this report for this section</t>
  </si>
  <si>
    <t>USD/m^3 Vibro-Replacement</t>
  </si>
  <si>
    <t>USD/m^3 Deep Soil Mixing</t>
  </si>
  <si>
    <t>Seismic upgrade to dike</t>
  </si>
  <si>
    <t>Number of inhabitants is taken from Activity Update report (source reference for this line)</t>
  </si>
  <si>
    <t>Palang Merah Indonesia, International Federation of Red Cross and Red Crescent Societies and Zurich Insurance, 2016: "Community Flood Resilience Project - Indonesia: A brief update of activitities to date"</t>
  </si>
  <si>
    <t>http://repo.floodalliance.net/jspui/bitstream/44111/2118/1/2016-06-20%20IFRC%20Indonesia%20Annual%20Gathering%20presentation.pdf</t>
  </si>
  <si>
    <t>In conjunction with Zurich Insurance article on flood resilience in Bengawan Solo</t>
  </si>
  <si>
    <t>navjotsidhu088@gmail.com</t>
  </si>
  <si>
    <t>Aerts et al, 2014: "Evaluating Flood Resilience Strategies for Coastal Megacities", Science, 344: 473-475, doi: 10.1126/science.1248222</t>
  </si>
  <si>
    <t>doi: 10.1126/science.1248222</t>
  </si>
  <si>
    <t>Projected/hypothetical costs for coastal projects and hybrid projects - data not used</t>
  </si>
  <si>
    <t>doi:10.1111/nyas.12200</t>
  </si>
  <si>
    <t>Finer cost break downs for NYC and NJ</t>
  </si>
  <si>
    <t>New York City</t>
  </si>
  <si>
    <t>USD/sq. ft. Frame constructed building w/ basement or crawlspace</t>
  </si>
  <si>
    <t>USD/sq. ft. Frame constructed building with slab on grade</t>
  </si>
  <si>
    <t>USD/sq. ft. Masonry constructed building with basement or crawlspace</t>
  </si>
  <si>
    <t>USD/sq. ft. Masonry constructed building with slab on grade</t>
  </si>
  <si>
    <t>Approximate cost of elevating building depending on construction type</t>
  </si>
  <si>
    <t>Elevating New Building</t>
  </si>
  <si>
    <t>USD/sq. ft. Average Quality House 30x50 ft., 1 storey</t>
  </si>
  <si>
    <t>USD/sq. ft. Good Quality House 30x50 ft., 1 storey</t>
  </si>
  <si>
    <t>USD/sq. ft. Very Good Quality House 30x50 ft., 1 storey</t>
  </si>
  <si>
    <t>USD/sq. ft. Average Quality House 30x50 ft., 2 storey</t>
  </si>
  <si>
    <t>USD/sq. ft. Good Quality House 30x50 ft., 2 storey</t>
  </si>
  <si>
    <t>USD/sq. ft. Very Good Quality House 30x50 ft., 2 storey</t>
  </si>
  <si>
    <t>USD/sq. ft. Average Quality House 40x60 ft., 1 storey</t>
  </si>
  <si>
    <t>USD/sq. ft. Good Quality House 40x60 ft., 1 storey</t>
  </si>
  <si>
    <t>USD/sq. ft. Very Good Quality House 40x60 ft., 1 storey</t>
  </si>
  <si>
    <t>USD/sq. ft. Average Quality House 40x60 ft., 2 storey</t>
  </si>
  <si>
    <t>USD/sq. ft. Good Quality House 40x60 ft., 2 storey</t>
  </si>
  <si>
    <t>USD/sq. ft. Very Good Quality House 40x60 ft., 2 storey</t>
  </si>
  <si>
    <t>new building with pile or masonry pier foundation</t>
  </si>
  <si>
    <t>new building with masonry wall foundation</t>
  </si>
  <si>
    <t>new building with fill foundation</t>
  </si>
  <si>
    <t>Increased Elevation (feet)</t>
  </si>
  <si>
    <t>USD/sq. ft. Basement</t>
  </si>
  <si>
    <t>USD/sq. ft Crawlspace</t>
  </si>
  <si>
    <t>cost is per sq ft of building footprint</t>
  </si>
  <si>
    <t>Author's source listed source: FEMA 2009 values, additional quantifications available (e.g per building or zone)</t>
  </si>
  <si>
    <t>mid-point of cost estimate used, additional quantifications available (e.g per building or zone)</t>
  </si>
  <si>
    <t>2009 values, additional quantifications available (e.g per building or zone)</t>
  </si>
  <si>
    <t>Dry Flood Proofing Element - Spray on Cement</t>
  </si>
  <si>
    <t>Dry Flood Proofing Element - Waterproof membrane</t>
  </si>
  <si>
    <t>Dry Flood Proofing Element - Asphalt</t>
  </si>
  <si>
    <t>Dry Flood Proofing Element - Perimeter Drainage Line</t>
  </si>
  <si>
    <t>Dry Flood Proofing Element - Plumbing Check Valve</t>
  </si>
  <si>
    <t>Dry Flood Proofing Element - Sump and Sump Pump</t>
  </si>
  <si>
    <t>Dry Flood Proofing Element - Metal Flood Shield</t>
  </si>
  <si>
    <t>Dry Flood Proofing Element - Wooden Flood Shield</t>
  </si>
  <si>
    <t>USD/ft. linear wall covered</t>
  </si>
  <si>
    <t>USD/ft. shield surface</t>
  </si>
  <si>
    <t>USD/ft. linear</t>
  </si>
  <si>
    <t>dry flood proofing can consisit of multiple combinations of elements, goal is to seal home off from water</t>
  </si>
  <si>
    <t>lookup formulas, basin colum tag added, 20171120</t>
  </si>
  <si>
    <t>Saechsisches Staatsministerium fuer Umwelt and Landwirtshaft, 2005: "Ergebnisse der landesweiten Priorisierung von Hochwasserschutzmassnahmen"</t>
  </si>
  <si>
    <t>Document in German but should contain a good amount of data</t>
  </si>
  <si>
    <t>https://www.umwelt.sachsen.de/umwelt/download/wasser/051206_HwskMaListe_GU_HswskRang_051206.pdf</t>
  </si>
  <si>
    <t>Aerts et al, 2013: "Cost estimates for flood resilience and protection strategies in New York City", Annals of the New York Academy of Sciences, 1294:1-104, doi: 10.1111/nyas.12200</t>
  </si>
  <si>
    <t>Hollandse Ijssel Barrier</t>
  </si>
  <si>
    <t>vertical lifting gate, constructed 1954-1958</t>
  </si>
  <si>
    <t>Fox Point Hurricane Barrier</t>
  </si>
  <si>
    <t>vertical rotating gate, constructed 1961-1966</t>
  </si>
  <si>
    <t>New Bedford storm surge barrier</t>
  </si>
  <si>
    <t>Stamford Hurricane barrier</t>
  </si>
  <si>
    <t>Thames Barrier</t>
  </si>
  <si>
    <t>horizontal, moving sector, constructed 1961-1966</t>
  </si>
  <si>
    <t>flap gate, constructed 1965-1969</t>
  </si>
  <si>
    <t>rotating sector gate, constructed 1974-1982</t>
  </si>
  <si>
    <t>Eastern Scheldt barrier</t>
  </si>
  <si>
    <t>vertical lifting gate, constructed 1993-1996</t>
  </si>
  <si>
    <t>Hartel barrier</t>
  </si>
  <si>
    <t>vertical lifting gate, constructed 1974-1986</t>
  </si>
  <si>
    <t>Maeslant barrier</t>
  </si>
  <si>
    <t>floating sector gate, constructed 1989-1997</t>
  </si>
  <si>
    <t>Cardiff Bay</t>
  </si>
  <si>
    <t>sluice, lifting gate, constructed 1994-2000</t>
  </si>
  <si>
    <t>Ramspol</t>
  </si>
  <si>
    <t>inflatable rubber dam, constructed 1996-2002</t>
  </si>
  <si>
    <t>Ems</t>
  </si>
  <si>
    <t>rotating sector gate, constructed 1998-2002</t>
  </si>
  <si>
    <t>St. Petersburg Barrier</t>
  </si>
  <si>
    <t>flloating sector/vertical lifting gate, constructed 1984-2011</t>
  </si>
  <si>
    <t>Seabrook barrier</t>
  </si>
  <si>
    <t>vertical lifting/sector gate, constructed 2005-2011</t>
  </si>
  <si>
    <t>IHNC barrier</t>
  </si>
  <si>
    <t>sector/vertical lifting gate, constructed 2005-2011</t>
  </si>
  <si>
    <t>Venice MOSE</t>
  </si>
  <si>
    <t>inflatable flap gate, constructed 2003-present (time of paper published)</t>
  </si>
  <si>
    <t>From Table 5.1 of paper, sources for data are varied (e.g. Wikipedia or News article)</t>
  </si>
  <si>
    <t>Kind, 2014: "Economically efficient flood protection standards for the Netherlands", Journal of Flood Risk Management, 7: 103-117, doi: 10.1111/jfr3.12026</t>
  </si>
  <si>
    <t>doi: 10.1111/jfr3.12026</t>
  </si>
  <si>
    <t>Appendix 1 provides key data used in the cost-benefit analysis but not clear which column provides construction or operating cost</t>
  </si>
  <si>
    <t>More references</t>
  </si>
  <si>
    <t>Morita, 2008: "Flood risk analysis for determining optimal flood protection levels in
 urban river management", Journal of Flood Risk Management, 1: 142-149, doi: 10.1111/j.1753-318X.2008.00016.x</t>
  </si>
  <si>
    <t>DOI</t>
  </si>
  <si>
    <t>DOI:10.1111/j.1753-318X.2008.00016.x</t>
  </si>
  <si>
    <t>Morita, 2011: "Quantification of increased flood risk due to global climate change for urban river management planning", Water Science and Technology, doi: 10.2166/wst.2011.172</t>
  </si>
  <si>
    <t>doi: 10.2166/wst.2011.172</t>
  </si>
  <si>
    <t>Tokyo</t>
  </si>
  <si>
    <t>Capacity (m^3)</t>
  </si>
  <si>
    <t>Kanda River undergroung control reservoir</t>
  </si>
  <si>
    <t>Kanda</t>
  </si>
  <si>
    <t>Mekong Delta</t>
  </si>
  <si>
    <t>38.8 Km of road improved between Dong Ha and Quang Ngai. Portion of overall project to improve transportation in Mekong Delta</t>
  </si>
  <si>
    <t>Discussed new ashpalt and base for road but not clear on exact upgrades done to increase flood resilience</t>
  </si>
  <si>
    <t>World Bank, 2011: "Vietnam - Mekong Transport and Flood Protection Project", Washington, DC: World Bank. http://documents.worldbank.org/curated/en/557791468320729997/Vietnam-Mekong-Transport-and-Flood-Protection-Project</t>
  </si>
  <si>
    <t>http://documents.worldbank.org/curated/en/557791468320729997/pdf/ICR18160P042920IC0disclosed03080120.pdf</t>
  </si>
  <si>
    <t>Overall was a transportation improvement project with a portion to increase flood resilience</t>
  </si>
  <si>
    <t>Mekong</t>
  </si>
  <si>
    <t>Jingdezhen</t>
  </si>
  <si>
    <t>Changjiang</t>
  </si>
  <si>
    <t>Report is only an appraisal document for a proposal</t>
  </si>
  <si>
    <t>Integrated Flood Risk Management Plan</t>
  </si>
  <si>
    <t>Flood Risk Management Decision System</t>
  </si>
  <si>
    <t>Capacity knowledge building</t>
  </si>
  <si>
    <t>Major project to increase resilience to the 1 in 50 year level, dam with hydropower plant is main component thus used as measure. Subcomponents which are included in the cost are electro mechanical equipment and planning/management activities</t>
  </si>
  <si>
    <t>Major project to increase resilience to the 1 in 50 year level, capacity building is sub-component which also consists of multple sub-components</t>
  </si>
  <si>
    <t>http://documents.worldbank.org/curated/en/264101468240572991/pdf/744030PAD0P1280Offiical0Use0Only090.pdf</t>
  </si>
  <si>
    <t>World Bank. 2013: "China - Jiangxi Wuxikou Integrated Flood Management Project", Washington DC : World Bank. http://documents.worldbank.org/curated/en/264101468240572991/China-Jiangxi-Wuxikou-Integrated-Flood-Management-Project</t>
  </si>
  <si>
    <t>http://documents.worldbank.org/curated/en/109781509317830404/pdf/Disclosable-Version-of-the-ISR-Jiangxi-Wuxikou-Integrated-Flood-Management-Project-P128867-Sequence-No-10.pdf</t>
  </si>
  <si>
    <t>Jiang, Liping; Jiang, Liping. 2017. Disclosable Version of the ISR - Jiangxi Wuxikou Integrated Flood Management Project - P128867 - Sequence No : 10. Washington, D.C. : World Bank Group. http://documents.worldbank.org/curated/en/109781509317830404/Disclosable-Version-of-the-ISR-Jiangxi-Wuxikou-Integrated-Flood-Management-Project-P128867-Sequence-No-10</t>
  </si>
  <si>
    <t>Embankment Improvement</t>
  </si>
  <si>
    <t>Broad Crested Weir</t>
  </si>
  <si>
    <t>Zagreb</t>
  </si>
  <si>
    <t>Part of flood control project implemented on Sava river in late 70s</t>
  </si>
  <si>
    <t>Sava</t>
  </si>
  <si>
    <t>51.4 km long canal - should be able to locate more information on this project</t>
  </si>
  <si>
    <t>Bonacci et al, 2008: "Changes in flow conveyance and implication for flood protection, Sava River, Zagreb", Hydrological Processes, 22:1189-1196, doi: 10.1002/hyp.6688</t>
  </si>
  <si>
    <t>doi: 10.1002/hyp.6688</t>
  </si>
  <si>
    <t>Paper discusses hydrological change but mentions a major flood control system implemented in the late 1970s</t>
  </si>
  <si>
    <t>The City of Copenhagen, 2012: "Cloudburst Mangement Plan", http://en.klimatilpasning.dk/media/665626/cph_-_cloudburst_management_plan.pdf</t>
  </si>
  <si>
    <t>http://en.klimatilpasning.dk/media/665626/cph_-_cloudburst_management_plan.pdf</t>
  </si>
  <si>
    <t>Is a general plan with coarse financing numbers - no specific data extracted</t>
  </si>
  <si>
    <t>Pittock, Jamie and Ming Xu. “World Resources Report
Case Study. Controlling Yangtze River Floods: A New Approach.” World
Resources Report, Washington DC,
http://www.worldresourcesreport.org</t>
  </si>
  <si>
    <t>http://www.wri.org/sites/default/files/uploads/wrr_case_study_controlling_yangtze_river_floods.pdf</t>
  </si>
  <si>
    <t>Focus was on relocating settlement or natural restoration, paper has very strong air of highlighting Chinese governments strengths only - no data</t>
  </si>
  <si>
    <t>Winnipeg</t>
  </si>
  <si>
    <t>Diverted (m^3/s)</t>
  </si>
  <si>
    <t>contructed in 1968</t>
  </si>
  <si>
    <t>Red River</t>
  </si>
  <si>
    <t>Red River Floodway, 48km long bypass channel to divert flows away from urban centre</t>
  </si>
  <si>
    <t>Assiniboine Diversion, 29km long bypass to divert flows into Lake Manitoba</t>
  </si>
  <si>
    <t>Shellmouth Reservoir, located upstream of Assinboine river</t>
  </si>
  <si>
    <t>ring dikes set up around smalller communities in the vicinty of Winnipeg, constructed since 1966, upgrades follow after major flooding events</t>
  </si>
  <si>
    <t>Rasid et al, 2002: "Floodplain Residents' Preferences for Non-
Structural Flood Alleviation Measures in the Red
River Basin, Manitoba, Canada, Water International, 27:132-151, doi: 10.1080/02508060208686985</t>
  </si>
  <si>
    <t>doi: 10.1080/02508060208686985</t>
  </si>
  <si>
    <t>Older paper but good overview of the entire flood protection plan implemented for one urban centre</t>
  </si>
  <si>
    <t>https://www.boprc.govt.nz/our-region-and-environment/rivers-and-drainage/whakatane-waimana-rivers-scheme/</t>
  </si>
  <si>
    <t>Whakatane Waimana Floodplain
Management Strategy, New Zealand</t>
  </si>
  <si>
    <t>Follow up to appraisal document</t>
  </si>
  <si>
    <t>DOI: 10.1177/0309133312438908</t>
  </si>
  <si>
    <t>Wilby et al, 2012: "Adapting to flood risk under
climate change", Progress in Physical Geography, 36: 348-378, DOI: 10.1177/0309133312438908</t>
  </si>
  <si>
    <t>Yu-Shou Su, (2017) "Rebuild, retreat or resilience: urban flood vulnerability analysis and simulation
in Taipei", International Journal of Disaster Resilience in the Built Environment, Vol. 8 Issue: 02,
pp.110-122</t>
  </si>
  <si>
    <t>https://doi.org/10.1108/IJDRBE-11-2015-0055</t>
  </si>
  <si>
    <t>Hillen,M.M., Jonkman, S.N.,Kanning,W.,Kok, M.,Geldenhuys, M.A. and Stive, M.J.F. (2010). Coastal defence cost estimates: case study of the Netherlands, New Orleans and Vietnam. Delft University of Technology.</t>
  </si>
  <si>
    <t>No Full Text available from ETH Bibliothek</t>
  </si>
  <si>
    <t>ISSN: 0169-6548</t>
  </si>
  <si>
    <t>Jonkman, S.N., Hillen, M.M., Nicholls, R.J., Kanning, W. and van Ledden, M. (2013). Costs of Adapting Coastal Defences to Sea-Level Rise—New Estimates and Their Implications. Journal of Coastal Research In-Press. doi: http://dx.doi.org/10.2112/JCOASTRES-D-12-00230.1</t>
  </si>
  <si>
    <t>doi: http://dx.doi.org/10.2112/JCOASTRES-D-12-00230.1</t>
  </si>
  <si>
    <t>http://www.deltaproof.nl/Publicaties/deltafactIframe/Nieuwe_normering_van_waterveiligheid.aspx?rId=64</t>
  </si>
  <si>
    <t>http://www.kingcounty.gov/depts/dnrp/wlr/sections-programs/river-floodplain-section/documents/flood-hazard-management-plan-update.aspx</t>
  </si>
  <si>
    <t>King Country Flood Hazard Management Plan Update</t>
  </si>
  <si>
    <t>Very Large Document - 510 pages</t>
  </si>
  <si>
    <t>Unclear if this is a paper or project report but it was listed as a source of data for another paper</t>
  </si>
  <si>
    <t>In Dutch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</si>
</sst>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9"/>
      <color indexed="81"/>
      <name val="Tahoma"/>
      <charset val="1"/>
    </font>
    <font>
      <b/>
      <sz val="12"/>
      <name val="Calibri"/>
      <family val="2"/>
      <scheme val="minor"/>
    </font>
    <font>
      <u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4" borderId="0" xfId="0" applyFont="1" applyFill="1"/>
    <xf numFmtId="0" fontId="2" fillId="3" borderId="0" xfId="0" applyFont="1" applyFill="1"/>
    <xf numFmtId="0" fontId="2" fillId="2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1" xfId="0" applyFill="1" applyBorder="1"/>
    <xf numFmtId="0" fontId="0" fillId="0" borderId="0" xfId="0" applyFill="1" applyAlignment="1">
      <alignment wrapText="1"/>
    </xf>
    <xf numFmtId="0" fontId="0" fillId="0" borderId="1" xfId="0" applyFill="1" applyBorder="1" applyAlignment="1">
      <alignment wrapText="1"/>
    </xf>
    <xf numFmtId="165" fontId="0" fillId="0" borderId="0" xfId="1" applyNumberFormat="1" applyFont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2" fillId="6" borderId="0" xfId="0" applyFont="1" applyFill="1" applyBorder="1"/>
    <xf numFmtId="0" fontId="0" fillId="6" borderId="0" xfId="0" applyFill="1" applyBorder="1"/>
    <xf numFmtId="0" fontId="8" fillId="6" borderId="0" xfId="0" applyFont="1" applyFill="1"/>
    <xf numFmtId="0" fontId="8" fillId="4" borderId="0" xfId="0" applyFont="1" applyFill="1"/>
    <xf numFmtId="165" fontId="0" fillId="0" borderId="0" xfId="1" applyNumberFormat="1" applyFont="1" applyFill="1"/>
    <xf numFmtId="0" fontId="5" fillId="0" borderId="0" xfId="2"/>
    <xf numFmtId="0" fontId="10" fillId="0" borderId="0" xfId="0" applyFont="1" applyFill="1"/>
    <xf numFmtId="0" fontId="0" fillId="2" borderId="0" xfId="0" applyFont="1" applyFill="1"/>
    <xf numFmtId="0" fontId="0" fillId="4" borderId="0" xfId="0" applyFont="1" applyFill="1"/>
    <xf numFmtId="0" fontId="0" fillId="3" borderId="0" xfId="0" applyFont="1" applyFill="1"/>
    <xf numFmtId="0" fontId="0" fillId="0" borderId="0" xfId="0" applyAlignment="1"/>
    <xf numFmtId="0" fontId="11" fillId="0" borderId="0" xfId="2" applyFont="1" applyFill="1" applyBorder="1"/>
    <xf numFmtId="0" fontId="8" fillId="0" borderId="0" xfId="0" applyFont="1" applyFill="1"/>
    <xf numFmtId="0" fontId="11" fillId="0" borderId="0" xfId="2" applyFont="1" applyFill="1"/>
    <xf numFmtId="0" fontId="0" fillId="0" borderId="0" xfId="0" applyAlignment="1">
      <alignment wrapText="1"/>
    </xf>
    <xf numFmtId="3" fontId="0" fillId="0" borderId="0" xfId="0" applyNumberFormat="1"/>
    <xf numFmtId="0" fontId="0" fillId="0" borderId="0" xfId="0" applyAlignment="1">
      <alignment horizontal="left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217947</xdr:colOff>
      <xdr:row>8</xdr:row>
      <xdr:rowOff>50765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://www.env.gov.bc.ca/wsd/public_safety/flood/pdfs_word/cost_of_adaptation-final_report_oct2012.pdf" TargetMode="External"/><Relationship Id="rId7" Type="http://schemas.openxmlformats.org/officeDocument/2006/relationships/vmlDrawing" Target="../drawings/vmlDrawing3.vml"/><Relationship Id="rId2" Type="http://schemas.openxmlformats.org/officeDocument/2006/relationships/hyperlink" Target="https://www.zurich.com/en/corporate-responsibility/flood-resilience/learning-from-post-flood-events" TargetMode="External"/><Relationship Id="rId1" Type="http://schemas.openxmlformats.org/officeDocument/2006/relationships/hyperlink" Target="http://climate-adapt.eea.europa.eu/metadata/case-studies/realisation-of-flood-protection-measures-for-the-city-of-pragu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www.wri.org/sites/default/files/uploads/wrr_case_study_controlling_yangtze_river_floods.pdf" TargetMode="External"/><Relationship Id="rId4" Type="http://schemas.openxmlformats.org/officeDocument/2006/relationships/hyperlink" Target="http://repo.floodalliance.net/jspui/bitstream/44111/2118/1/2016-06-20%20IFRC%20Indonesia%20Annual%20Gathering%20presentation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navjotsidhu088@gmail.com" TargetMode="External"/><Relationship Id="rId2" Type="http://schemas.openxmlformats.org/officeDocument/2006/relationships/hyperlink" Target="mailto:benoit.guillod@env.ethz.ch" TargetMode="External"/><Relationship Id="rId1" Type="http://schemas.openxmlformats.org/officeDocument/2006/relationships/hyperlink" Target="mailto:dbresch@ethz.ch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6"/>
  <sheetViews>
    <sheetView tabSelected="1" zoomScale="85" zoomScaleNormal="85" workbookViewId="0">
      <pane ySplit="1" topLeftCell="A106" activePane="bottomLeft" state="frozen"/>
      <selection pane="bottomLeft" activeCell="A131" sqref="A131"/>
    </sheetView>
  </sheetViews>
  <sheetFormatPr defaultColWidth="11.19921875" defaultRowHeight="15.6" x14ac:dyDescent="0.3"/>
  <cols>
    <col min="1" max="1" width="10" bestFit="1" customWidth="1"/>
    <col min="2" max="2" width="34.5" style="3" customWidth="1"/>
    <col min="3" max="3" width="12.19921875" bestFit="1" customWidth="1"/>
    <col min="4" max="4" width="12.19921875" customWidth="1"/>
    <col min="5" max="5" width="13.19921875" bestFit="1" customWidth="1"/>
    <col min="6" max="6" width="12.69921875" bestFit="1" customWidth="1"/>
    <col min="7" max="7" width="56.69921875" style="2" customWidth="1"/>
    <col min="8" max="8" width="13.19921875" bestFit="1" customWidth="1"/>
    <col min="9" max="9" width="35" style="1" bestFit="1" customWidth="1"/>
    <col min="10" max="10" width="34.19921875" bestFit="1" customWidth="1"/>
    <col min="11" max="11" width="17.69921875" bestFit="1" customWidth="1"/>
    <col min="12" max="12" width="17.69921875" customWidth="1"/>
    <col min="13" max="13" width="11.19921875" bestFit="1" customWidth="1"/>
  </cols>
  <sheetData>
    <row r="1" spans="1:13" x14ac:dyDescent="0.3">
      <c r="A1" t="s">
        <v>0</v>
      </c>
      <c r="B1" s="3" t="s">
        <v>1</v>
      </c>
      <c r="C1" s="13" t="s">
        <v>2</v>
      </c>
      <c r="D1" s="13" t="s">
        <v>525</v>
      </c>
      <c r="E1" t="s">
        <v>3</v>
      </c>
      <c r="F1" t="s">
        <v>4</v>
      </c>
      <c r="G1" s="2" t="s">
        <v>5</v>
      </c>
      <c r="H1" t="s">
        <v>8</v>
      </c>
      <c r="I1" s="1" t="s">
        <v>9</v>
      </c>
      <c r="J1" t="s">
        <v>7</v>
      </c>
      <c r="K1" t="s">
        <v>6</v>
      </c>
      <c r="L1" t="s">
        <v>31</v>
      </c>
      <c r="M1" t="s">
        <v>13</v>
      </c>
    </row>
    <row r="2" spans="1:13" x14ac:dyDescent="0.3">
      <c r="A2">
        <f>VLOOKUP(B2,lookups!A2:B1000,2,FALSE)</f>
        <v>1</v>
      </c>
      <c r="B2" s="3" t="s">
        <v>528</v>
      </c>
      <c r="C2" s="13" t="e">
        <f>LOOKUP(D2,lookups!I2:I6,lookups!#REF!)</f>
        <v>#REF!</v>
      </c>
      <c r="D2" t="s">
        <v>150</v>
      </c>
      <c r="E2" t="s">
        <v>532</v>
      </c>
      <c r="F2" s="20" t="s">
        <v>576</v>
      </c>
      <c r="G2" s="2" t="s">
        <v>579</v>
      </c>
      <c r="H2">
        <v>100</v>
      </c>
      <c r="I2" s="1" t="s">
        <v>529</v>
      </c>
      <c r="J2" s="7" t="s">
        <v>590</v>
      </c>
      <c r="K2" t="s">
        <v>582</v>
      </c>
      <c r="L2" t="s">
        <v>533</v>
      </c>
      <c r="M2">
        <v>1</v>
      </c>
    </row>
    <row r="3" spans="1:13" x14ac:dyDescent="0.3">
      <c r="A3">
        <f>VLOOKUP(B3,lookups!A2:B1000,2,FALSE)</f>
        <v>2</v>
      </c>
      <c r="B3" s="3" t="s">
        <v>530</v>
      </c>
      <c r="C3" t="s">
        <v>149</v>
      </c>
      <c r="D3" t="s">
        <v>150</v>
      </c>
      <c r="E3" t="s">
        <v>532</v>
      </c>
      <c r="F3" s="20" t="s">
        <v>576</v>
      </c>
      <c r="G3" s="2" t="s">
        <v>579</v>
      </c>
      <c r="H3">
        <v>100</v>
      </c>
      <c r="I3" s="1" t="s">
        <v>529</v>
      </c>
      <c r="J3" s="7" t="s">
        <v>590</v>
      </c>
      <c r="K3" t="s">
        <v>582</v>
      </c>
      <c r="L3" t="s">
        <v>533</v>
      </c>
      <c r="M3">
        <v>1</v>
      </c>
    </row>
    <row r="4" spans="1:13" x14ac:dyDescent="0.3">
      <c r="A4">
        <f>VLOOKUP(B4,lookups!A2:B1000,2,FALSE)</f>
        <v>3</v>
      </c>
      <c r="B4" s="3" t="s">
        <v>531</v>
      </c>
      <c r="C4" t="s">
        <v>149</v>
      </c>
      <c r="D4" t="s">
        <v>150</v>
      </c>
      <c r="E4" t="s">
        <v>532</v>
      </c>
      <c r="F4" s="20" t="s">
        <v>576</v>
      </c>
      <c r="G4" s="2" t="s">
        <v>579</v>
      </c>
      <c r="H4" s="7"/>
      <c r="I4" s="1" t="s">
        <v>534</v>
      </c>
      <c r="J4" s="7" t="s">
        <v>590</v>
      </c>
      <c r="K4" t="s">
        <v>582</v>
      </c>
      <c r="L4" t="s">
        <v>533</v>
      </c>
      <c r="M4">
        <v>1</v>
      </c>
    </row>
    <row r="5" spans="1:13" x14ac:dyDescent="0.3">
      <c r="A5">
        <f>VLOOKUP(B5,lookups!A2:B1000,2,FALSE)</f>
        <v>5</v>
      </c>
      <c r="B5" s="3" t="s">
        <v>553</v>
      </c>
      <c r="C5" t="s">
        <v>149</v>
      </c>
      <c r="D5" t="s">
        <v>150</v>
      </c>
      <c r="E5" t="s">
        <v>536</v>
      </c>
      <c r="F5" s="12">
        <f>23000000*1.1836</f>
        <v>27222800</v>
      </c>
      <c r="G5" s="2" t="s">
        <v>579</v>
      </c>
      <c r="H5">
        <v>100</v>
      </c>
      <c r="I5" s="1" t="s">
        <v>529</v>
      </c>
      <c r="J5" t="s">
        <v>537</v>
      </c>
      <c r="K5" t="s">
        <v>538</v>
      </c>
      <c r="L5" t="s">
        <v>533</v>
      </c>
      <c r="M5">
        <v>1</v>
      </c>
    </row>
    <row r="6" spans="1:13" x14ac:dyDescent="0.3">
      <c r="A6">
        <f>VLOOKUP(B6,lookups!A2:B1000,2,FALSE)</f>
        <v>6</v>
      </c>
      <c r="B6" s="3" t="s">
        <v>535</v>
      </c>
      <c r="C6" t="s">
        <v>149</v>
      </c>
      <c r="D6" t="s">
        <v>150</v>
      </c>
      <c r="E6" t="s">
        <v>536</v>
      </c>
      <c r="F6" s="12">
        <f>148000*1.1836</f>
        <v>175172.8</v>
      </c>
      <c r="G6" s="2" t="s">
        <v>539</v>
      </c>
      <c r="H6">
        <v>2000</v>
      </c>
      <c r="I6" s="1" t="s">
        <v>541</v>
      </c>
      <c r="K6" t="s">
        <v>542</v>
      </c>
      <c r="L6" t="s">
        <v>533</v>
      </c>
      <c r="M6">
        <v>1</v>
      </c>
    </row>
    <row r="7" spans="1:13" x14ac:dyDescent="0.3">
      <c r="A7">
        <f>VLOOKUP(B7,lookups!A2:B1000,2,FALSE)</f>
        <v>6</v>
      </c>
      <c r="B7" s="3" t="s">
        <v>535</v>
      </c>
      <c r="C7" t="s">
        <v>149</v>
      </c>
      <c r="D7" t="s">
        <v>150</v>
      </c>
      <c r="E7" t="s">
        <v>536</v>
      </c>
      <c r="F7" s="12">
        <f>4175*1.1836</f>
        <v>4941.53</v>
      </c>
      <c r="G7" s="2" t="s">
        <v>540</v>
      </c>
      <c r="H7">
        <f>8200*1.1836</f>
        <v>9705.52</v>
      </c>
      <c r="I7" s="1" t="s">
        <v>575</v>
      </c>
      <c r="K7" t="s">
        <v>542</v>
      </c>
      <c r="L7" t="s">
        <v>533</v>
      </c>
      <c r="M7">
        <v>1</v>
      </c>
    </row>
    <row r="8" spans="1:13" x14ac:dyDescent="0.3">
      <c r="A8">
        <f>VLOOKUP(B8,lookups!A2:B1000,2,FALSE)</f>
        <v>2</v>
      </c>
      <c r="B8" s="3" t="s">
        <v>530</v>
      </c>
      <c r="C8" t="s">
        <v>149</v>
      </c>
      <c r="D8" t="s">
        <v>150</v>
      </c>
      <c r="E8" t="s">
        <v>532</v>
      </c>
      <c r="F8" s="12"/>
      <c r="G8" s="2" t="s">
        <v>15</v>
      </c>
      <c r="H8">
        <f>51000*1.1836</f>
        <v>60363.6</v>
      </c>
      <c r="I8" s="1" t="s">
        <v>575</v>
      </c>
      <c r="K8" t="s">
        <v>578</v>
      </c>
      <c r="L8" t="s">
        <v>533</v>
      </c>
      <c r="M8">
        <v>1</v>
      </c>
    </row>
    <row r="9" spans="1:13" x14ac:dyDescent="0.3">
      <c r="A9">
        <f>VLOOKUP(B9,lookups!A2:B1000,2,FALSE)</f>
        <v>4</v>
      </c>
      <c r="B9" s="3" t="s">
        <v>628</v>
      </c>
      <c r="C9" t="s">
        <v>149</v>
      </c>
      <c r="D9" t="s">
        <v>150</v>
      </c>
      <c r="E9" t="s">
        <v>532</v>
      </c>
      <c r="F9" s="12">
        <f>6787200*1.1836</f>
        <v>8033329.9199999999</v>
      </c>
      <c r="G9" s="2" t="s">
        <v>579</v>
      </c>
      <c r="H9">
        <f>55900*1.1836</f>
        <v>66163.240000000005</v>
      </c>
      <c r="I9" s="1" t="s">
        <v>575</v>
      </c>
      <c r="J9" t="s">
        <v>577</v>
      </c>
      <c r="K9" t="s">
        <v>580</v>
      </c>
      <c r="L9" t="s">
        <v>533</v>
      </c>
      <c r="M9">
        <v>1</v>
      </c>
    </row>
    <row r="10" spans="1:13" x14ac:dyDescent="0.3">
      <c r="A10">
        <f>VLOOKUP(B10,lookups!A2:B1000,2,FALSE)</f>
        <v>5</v>
      </c>
      <c r="B10" s="3" t="s">
        <v>553</v>
      </c>
      <c r="C10" t="s">
        <v>149</v>
      </c>
      <c r="D10" t="s">
        <v>150</v>
      </c>
      <c r="E10" t="s">
        <v>536</v>
      </c>
      <c r="G10" s="2" t="s">
        <v>15</v>
      </c>
      <c r="H10">
        <f>386000*1.1836</f>
        <v>456869.6</v>
      </c>
      <c r="I10" s="1" t="s">
        <v>575</v>
      </c>
      <c r="L10" t="s">
        <v>533</v>
      </c>
      <c r="M10">
        <v>1</v>
      </c>
    </row>
    <row r="11" spans="1:13" x14ac:dyDescent="0.3">
      <c r="A11">
        <f>VLOOKUP(B11,lookups!A2:B1000,2,FALSE)</f>
        <v>6</v>
      </c>
      <c r="B11" s="3" t="s">
        <v>535</v>
      </c>
      <c r="C11" t="s">
        <v>149</v>
      </c>
      <c r="D11" t="s">
        <v>150</v>
      </c>
      <c r="E11" t="s">
        <v>536</v>
      </c>
      <c r="G11" s="2" t="s">
        <v>15</v>
      </c>
      <c r="H11">
        <f>75000*1.1836</f>
        <v>88770</v>
      </c>
      <c r="I11" s="1" t="s">
        <v>575</v>
      </c>
      <c r="J11" t="s">
        <v>581</v>
      </c>
      <c r="L11" t="s">
        <v>533</v>
      </c>
      <c r="M11">
        <v>1</v>
      </c>
    </row>
    <row r="12" spans="1:13" x14ac:dyDescent="0.3">
      <c r="A12">
        <f>VLOOKUP(B12,lookups!A2:B1000,2,FALSE)</f>
        <v>5</v>
      </c>
      <c r="B12" s="3" t="s">
        <v>553</v>
      </c>
      <c r="C12" t="s">
        <v>147</v>
      </c>
      <c r="D12" t="s">
        <v>148</v>
      </c>
      <c r="E12" t="s">
        <v>583</v>
      </c>
      <c r="F12" t="s">
        <v>576</v>
      </c>
      <c r="G12" s="2" t="s">
        <v>579</v>
      </c>
      <c r="H12">
        <v>500</v>
      </c>
      <c r="I12" s="1" t="s">
        <v>529</v>
      </c>
      <c r="J12" s="7" t="s">
        <v>590</v>
      </c>
      <c r="K12" t="s">
        <v>589</v>
      </c>
      <c r="L12" t="s">
        <v>584</v>
      </c>
      <c r="M12">
        <v>4</v>
      </c>
    </row>
    <row r="13" spans="1:13" x14ac:dyDescent="0.3">
      <c r="A13">
        <f>VLOOKUP(B13,lookups!A2:B1000,2,FALSE)</f>
        <v>19</v>
      </c>
      <c r="B13" s="3" t="s">
        <v>554</v>
      </c>
      <c r="C13" t="s">
        <v>147</v>
      </c>
      <c r="D13" t="s">
        <v>148</v>
      </c>
      <c r="E13" t="s">
        <v>583</v>
      </c>
      <c r="F13" t="s">
        <v>576</v>
      </c>
      <c r="G13" s="2" t="s">
        <v>579</v>
      </c>
      <c r="H13">
        <v>500</v>
      </c>
      <c r="I13" s="1" t="s">
        <v>529</v>
      </c>
      <c r="J13" s="7" t="s">
        <v>590</v>
      </c>
      <c r="K13" t="s">
        <v>589</v>
      </c>
      <c r="L13" t="s">
        <v>584</v>
      </c>
      <c r="M13">
        <v>4</v>
      </c>
    </row>
    <row r="14" spans="1:13" x14ac:dyDescent="0.3">
      <c r="A14">
        <f>VLOOKUP(B14,lookups!A2:B1000,2,FALSE)</f>
        <v>3</v>
      </c>
      <c r="B14" s="3" t="s">
        <v>531</v>
      </c>
      <c r="C14" t="s">
        <v>147</v>
      </c>
      <c r="D14" t="s">
        <v>148</v>
      </c>
      <c r="E14" t="s">
        <v>583</v>
      </c>
      <c r="F14" t="s">
        <v>576</v>
      </c>
      <c r="G14" s="2" t="s">
        <v>579</v>
      </c>
      <c r="H14">
        <v>500</v>
      </c>
      <c r="I14" s="1" t="s">
        <v>529</v>
      </c>
      <c r="J14" s="7" t="s">
        <v>590</v>
      </c>
      <c r="K14" t="s">
        <v>589</v>
      </c>
      <c r="L14" t="s">
        <v>584</v>
      </c>
      <c r="M14">
        <v>4</v>
      </c>
    </row>
    <row r="15" spans="1:13" x14ac:dyDescent="0.3">
      <c r="A15">
        <f>VLOOKUP(B15,lookups!A2:B1000,2,FALSE)</f>
        <v>33</v>
      </c>
      <c r="B15" s="3" t="s">
        <v>592</v>
      </c>
      <c r="C15" t="s">
        <v>235</v>
      </c>
      <c r="D15" t="s">
        <v>236</v>
      </c>
      <c r="E15" t="s">
        <v>591</v>
      </c>
      <c r="G15" s="2" t="s">
        <v>15</v>
      </c>
      <c r="I15" s="1" t="s">
        <v>594</v>
      </c>
      <c r="J15" s="7" t="s">
        <v>610</v>
      </c>
      <c r="K15" s="7"/>
      <c r="L15" s="7" t="s">
        <v>595</v>
      </c>
      <c r="M15">
        <v>5</v>
      </c>
    </row>
    <row r="16" spans="1:13" x14ac:dyDescent="0.3">
      <c r="A16">
        <f>VLOOKUP(B16,lookups!A2:B1000,2,FALSE)</f>
        <v>34</v>
      </c>
      <c r="B16" s="3" t="s">
        <v>593</v>
      </c>
      <c r="C16" t="s">
        <v>235</v>
      </c>
      <c r="D16" t="s">
        <v>236</v>
      </c>
      <c r="E16" t="s">
        <v>591</v>
      </c>
      <c r="G16" s="2" t="s">
        <v>15</v>
      </c>
      <c r="I16" s="1" t="s">
        <v>594</v>
      </c>
      <c r="J16" s="7" t="s">
        <v>610</v>
      </c>
      <c r="K16" s="7"/>
      <c r="L16" s="7" t="s">
        <v>595</v>
      </c>
      <c r="M16">
        <v>5</v>
      </c>
    </row>
    <row r="17" spans="1:13" x14ac:dyDescent="0.3">
      <c r="A17">
        <f>VLOOKUP(B17,lookups!A2:B1000,2,FALSE)</f>
        <v>6</v>
      </c>
      <c r="B17" s="3" t="s">
        <v>535</v>
      </c>
      <c r="C17" t="s">
        <v>235</v>
      </c>
      <c r="D17" t="s">
        <v>236</v>
      </c>
      <c r="E17" t="s">
        <v>591</v>
      </c>
      <c r="G17" s="2" t="s">
        <v>15</v>
      </c>
      <c r="H17">
        <v>17000000</v>
      </c>
      <c r="I17" s="1" t="s">
        <v>541</v>
      </c>
      <c r="J17" s="7" t="s">
        <v>610</v>
      </c>
      <c r="K17" s="7" t="s">
        <v>638</v>
      </c>
      <c r="L17" s="7" t="s">
        <v>595</v>
      </c>
      <c r="M17">
        <v>7</v>
      </c>
    </row>
    <row r="18" spans="1:13" x14ac:dyDescent="0.3">
      <c r="A18">
        <f>VLOOKUP(B18,lookups!A2:B1000,2,FALSE)</f>
        <v>35</v>
      </c>
      <c r="B18" s="3" t="s">
        <v>599</v>
      </c>
      <c r="C18" t="s">
        <v>235</v>
      </c>
      <c r="D18" t="s">
        <v>236</v>
      </c>
      <c r="E18" t="s">
        <v>591</v>
      </c>
      <c r="G18" s="2" t="s">
        <v>15</v>
      </c>
      <c r="I18" s="1" t="s">
        <v>541</v>
      </c>
      <c r="J18" s="7" t="s">
        <v>610</v>
      </c>
      <c r="K18" s="7"/>
      <c r="L18" s="7" t="s">
        <v>595</v>
      </c>
      <c r="M18">
        <v>5</v>
      </c>
    </row>
    <row r="19" spans="1:13" x14ac:dyDescent="0.3">
      <c r="A19">
        <f>VLOOKUP(B19,lookups!A2:B1000,2,FALSE)</f>
        <v>5</v>
      </c>
      <c r="B19" s="3" t="s">
        <v>553</v>
      </c>
      <c r="C19" t="s">
        <v>111</v>
      </c>
      <c r="D19" t="s">
        <v>112</v>
      </c>
      <c r="E19" t="s">
        <v>603</v>
      </c>
      <c r="F19">
        <f>5000*0.7865</f>
        <v>3932.5</v>
      </c>
      <c r="G19" s="2" t="s">
        <v>604</v>
      </c>
      <c r="H19">
        <v>7.7</v>
      </c>
      <c r="I19" s="1" t="s">
        <v>605</v>
      </c>
      <c r="J19" s="7" t="s">
        <v>606</v>
      </c>
      <c r="K19" s="7" t="s">
        <v>617</v>
      </c>
      <c r="L19" s="7" t="s">
        <v>607</v>
      </c>
      <c r="M19">
        <v>6</v>
      </c>
    </row>
    <row r="20" spans="1:13" x14ac:dyDescent="0.3">
      <c r="A20">
        <f>VLOOKUP(B20,lookups!A2:B1000,2,FALSE)</f>
        <v>3</v>
      </c>
      <c r="B20" s="3" t="s">
        <v>531</v>
      </c>
      <c r="C20" t="s">
        <v>111</v>
      </c>
      <c r="D20" t="s">
        <v>112</v>
      </c>
      <c r="E20" t="s">
        <v>608</v>
      </c>
      <c r="F20">
        <f>2500000*0.7865</f>
        <v>1966250</v>
      </c>
      <c r="G20" s="2" t="s">
        <v>609</v>
      </c>
      <c r="J20" s="7" t="s">
        <v>618</v>
      </c>
      <c r="K20" s="7" t="s">
        <v>617</v>
      </c>
      <c r="L20" s="7" t="s">
        <v>607</v>
      </c>
      <c r="M20">
        <v>6</v>
      </c>
    </row>
    <row r="21" spans="1:13" x14ac:dyDescent="0.3">
      <c r="A21">
        <f>VLOOKUP(B21,lookups!A2:B1000,2,FALSE)</f>
        <v>1</v>
      </c>
      <c r="B21" s="3" t="s">
        <v>528</v>
      </c>
      <c r="C21" t="s">
        <v>111</v>
      </c>
      <c r="D21" t="s">
        <v>112</v>
      </c>
      <c r="E21" t="s">
        <v>608</v>
      </c>
      <c r="F21">
        <f>205*0.7865</f>
        <v>161.23249999999999</v>
      </c>
      <c r="G21" s="2" t="s">
        <v>619</v>
      </c>
      <c r="J21" s="7" t="s">
        <v>620</v>
      </c>
      <c r="K21" s="7" t="s">
        <v>617</v>
      </c>
      <c r="L21" s="7" t="s">
        <v>607</v>
      </c>
      <c r="M21">
        <v>6</v>
      </c>
    </row>
    <row r="22" spans="1:13" x14ac:dyDescent="0.3">
      <c r="A22">
        <f>VLOOKUP(B22,lookups!A2:B1000,2,FALSE)</f>
        <v>36</v>
      </c>
      <c r="B22" s="3" t="s">
        <v>621</v>
      </c>
      <c r="C22" t="s">
        <v>111</v>
      </c>
      <c r="D22" t="s">
        <v>112</v>
      </c>
      <c r="E22" t="s">
        <v>608</v>
      </c>
      <c r="F22">
        <f>500000*0.7865</f>
        <v>393250</v>
      </c>
      <c r="G22" s="2" t="s">
        <v>622</v>
      </c>
      <c r="J22" s="7" t="s">
        <v>623</v>
      </c>
      <c r="K22" s="7" t="s">
        <v>617</v>
      </c>
      <c r="L22" s="7" t="s">
        <v>607</v>
      </c>
      <c r="M22">
        <v>6</v>
      </c>
    </row>
    <row r="23" spans="1:13" x14ac:dyDescent="0.3">
      <c r="A23">
        <f>VLOOKUP(B23,lookups!A2:B1000,2,FALSE)</f>
        <v>8</v>
      </c>
      <c r="B23" s="3" t="s">
        <v>545</v>
      </c>
      <c r="C23" t="s">
        <v>111</v>
      </c>
      <c r="D23" t="s">
        <v>112</v>
      </c>
      <c r="E23" t="s">
        <v>608</v>
      </c>
      <c r="F23">
        <f>22*0.7865</f>
        <v>17.303000000000001</v>
      </c>
      <c r="G23" s="2" t="s">
        <v>624</v>
      </c>
      <c r="J23" s="7" t="s">
        <v>627</v>
      </c>
      <c r="K23" s="7" t="s">
        <v>617</v>
      </c>
      <c r="L23" s="7" t="s">
        <v>607</v>
      </c>
      <c r="M23">
        <v>6</v>
      </c>
    </row>
    <row r="24" spans="1:13" x14ac:dyDescent="0.3">
      <c r="A24">
        <f>VLOOKUP(B24,lookups!A2:B1000,2,FALSE)</f>
        <v>8</v>
      </c>
      <c r="B24" s="3" t="s">
        <v>545</v>
      </c>
      <c r="C24" t="s">
        <v>111</v>
      </c>
      <c r="D24" t="s">
        <v>112</v>
      </c>
      <c r="E24" t="s">
        <v>608</v>
      </c>
      <c r="F24">
        <f>850*0.7865</f>
        <v>668.52499999999998</v>
      </c>
      <c r="G24" s="2" t="s">
        <v>625</v>
      </c>
      <c r="J24" s="7" t="s">
        <v>627</v>
      </c>
      <c r="K24" s="7" t="s">
        <v>617</v>
      </c>
      <c r="L24" s="7" t="s">
        <v>607</v>
      </c>
      <c r="M24">
        <v>6</v>
      </c>
    </row>
    <row r="25" spans="1:13" x14ac:dyDescent="0.3">
      <c r="A25">
        <f>VLOOKUP(B25,lookups!A2:B1000,2,FALSE)</f>
        <v>8</v>
      </c>
      <c r="B25" s="3" t="s">
        <v>545</v>
      </c>
      <c r="C25" t="s">
        <v>111</v>
      </c>
      <c r="D25" t="s">
        <v>112</v>
      </c>
      <c r="E25" t="s">
        <v>608</v>
      </c>
      <c r="F25">
        <f>400*0.7865</f>
        <v>314.59999999999997</v>
      </c>
      <c r="G25" s="2" t="s">
        <v>626</v>
      </c>
      <c r="J25" s="7" t="s">
        <v>627</v>
      </c>
      <c r="K25" s="7" t="s">
        <v>617</v>
      </c>
      <c r="L25" s="7" t="s">
        <v>607</v>
      </c>
      <c r="M25">
        <v>6</v>
      </c>
    </row>
    <row r="26" spans="1:13" x14ac:dyDescent="0.3">
      <c r="A26">
        <f>VLOOKUP(B26,lookups!A2:B1000,2,FALSE)</f>
        <v>19</v>
      </c>
      <c r="B26" s="3" t="s">
        <v>554</v>
      </c>
      <c r="C26" t="s">
        <v>111</v>
      </c>
      <c r="D26" t="s">
        <v>112</v>
      </c>
      <c r="E26" t="s">
        <v>629</v>
      </c>
      <c r="F26">
        <f>10000000*0.7865</f>
        <v>7865000</v>
      </c>
      <c r="G26" s="2" t="s">
        <v>614</v>
      </c>
      <c r="H26">
        <v>7.9</v>
      </c>
      <c r="I26" s="1" t="s">
        <v>605</v>
      </c>
      <c r="J26" s="7" t="s">
        <v>632</v>
      </c>
      <c r="K26" s="7" t="s">
        <v>617</v>
      </c>
      <c r="L26" s="7" t="s">
        <v>607</v>
      </c>
      <c r="M26">
        <v>6</v>
      </c>
    </row>
    <row r="27" spans="1:13" x14ac:dyDescent="0.3">
      <c r="A27">
        <f>VLOOKUP(B27,lookups!A2:B1000,2,FALSE)</f>
        <v>19</v>
      </c>
      <c r="B27" s="3" t="s">
        <v>554</v>
      </c>
      <c r="C27" t="s">
        <v>111</v>
      </c>
      <c r="D27" t="s">
        <v>112</v>
      </c>
      <c r="E27" t="s">
        <v>630</v>
      </c>
      <c r="F27">
        <f>25000000*0.7865</f>
        <v>19662500</v>
      </c>
      <c r="G27" s="2" t="s">
        <v>614</v>
      </c>
      <c r="H27">
        <v>6.5</v>
      </c>
      <c r="I27" s="1" t="s">
        <v>605</v>
      </c>
      <c r="J27" s="7" t="s">
        <v>634</v>
      </c>
      <c r="K27" s="7" t="s">
        <v>617</v>
      </c>
      <c r="L27" s="7" t="s">
        <v>607</v>
      </c>
      <c r="M27">
        <v>6</v>
      </c>
    </row>
    <row r="28" spans="1:13" x14ac:dyDescent="0.3">
      <c r="A28">
        <f>VLOOKUP(B28,lookups!A2:B1000,2,FALSE)</f>
        <v>19</v>
      </c>
      <c r="B28" s="3" t="s">
        <v>554</v>
      </c>
      <c r="C28" t="s">
        <v>111</v>
      </c>
      <c r="D28" t="s">
        <v>112</v>
      </c>
      <c r="E28" t="s">
        <v>633</v>
      </c>
      <c r="F28">
        <f>20000000*0.07865</f>
        <v>1573000</v>
      </c>
      <c r="G28" s="2" t="s">
        <v>614</v>
      </c>
      <c r="H28">
        <v>7.7</v>
      </c>
      <c r="I28" s="1" t="s">
        <v>605</v>
      </c>
      <c r="J28" s="7" t="s">
        <v>631</v>
      </c>
      <c r="K28" s="7" t="s">
        <v>617</v>
      </c>
      <c r="L28" s="7" t="s">
        <v>607</v>
      </c>
      <c r="M28">
        <v>6</v>
      </c>
    </row>
    <row r="29" spans="1:13" x14ac:dyDescent="0.3">
      <c r="A29">
        <f>VLOOKUP(B29,lookups!A2:B1000,2,FALSE)</f>
        <v>8</v>
      </c>
      <c r="B29" s="3" t="s">
        <v>545</v>
      </c>
      <c r="C29" t="s">
        <v>111</v>
      </c>
      <c r="D29" t="s">
        <v>112</v>
      </c>
      <c r="E29" t="s">
        <v>608</v>
      </c>
      <c r="F29">
        <f>20*0.7865</f>
        <v>15.73</v>
      </c>
      <c r="G29" s="2" t="s">
        <v>635</v>
      </c>
      <c r="J29" s="7" t="s">
        <v>637</v>
      </c>
      <c r="K29" s="7" t="s">
        <v>617</v>
      </c>
      <c r="L29" s="7" t="s">
        <v>607</v>
      </c>
      <c r="M29">
        <v>6</v>
      </c>
    </row>
    <row r="30" spans="1:13" x14ac:dyDescent="0.3">
      <c r="A30">
        <f>VLOOKUP(B30,lookups!A2:B1000,2,FALSE)</f>
        <v>8</v>
      </c>
      <c r="B30" s="3" t="s">
        <v>545</v>
      </c>
      <c r="C30" t="s">
        <v>111</v>
      </c>
      <c r="D30" t="s">
        <v>112</v>
      </c>
      <c r="E30" t="s">
        <v>608</v>
      </c>
      <c r="F30">
        <f>250*0.7865</f>
        <v>196.625</v>
      </c>
      <c r="G30" s="2" t="s">
        <v>636</v>
      </c>
      <c r="J30" s="7" t="s">
        <v>637</v>
      </c>
      <c r="K30" s="7" t="s">
        <v>617</v>
      </c>
      <c r="L30" s="7" t="s">
        <v>607</v>
      </c>
      <c r="M30">
        <v>6</v>
      </c>
    </row>
    <row r="31" spans="1:13" x14ac:dyDescent="0.3">
      <c r="A31">
        <f>VLOOKUP(B31,lookups!A2:B1000,2,FALSE)</f>
        <v>14</v>
      </c>
      <c r="B31" s="3" t="s">
        <v>549</v>
      </c>
      <c r="C31" t="s">
        <v>495</v>
      </c>
      <c r="D31" t="s">
        <v>496</v>
      </c>
      <c r="E31" t="s">
        <v>648</v>
      </c>
      <c r="F31">
        <v>29</v>
      </c>
      <c r="G31" s="2" t="s">
        <v>649</v>
      </c>
      <c r="H31">
        <v>2</v>
      </c>
      <c r="I31" s="1" t="s">
        <v>670</v>
      </c>
      <c r="J31" s="7" t="s">
        <v>653</v>
      </c>
      <c r="K31" s="7" t="s">
        <v>674</v>
      </c>
      <c r="M31">
        <v>9</v>
      </c>
    </row>
    <row r="32" spans="1:13" x14ac:dyDescent="0.3">
      <c r="A32">
        <f>VLOOKUP(B32,lookups!A3:B1000,2,FALSE)</f>
        <v>14</v>
      </c>
      <c r="B32" s="3" t="s">
        <v>549</v>
      </c>
      <c r="C32" t="s">
        <v>495</v>
      </c>
      <c r="D32" t="s">
        <v>496</v>
      </c>
      <c r="E32" t="s">
        <v>648</v>
      </c>
      <c r="F32">
        <v>32</v>
      </c>
      <c r="G32" s="2" t="s">
        <v>649</v>
      </c>
      <c r="H32">
        <v>4</v>
      </c>
      <c r="I32" s="1" t="s">
        <v>670</v>
      </c>
      <c r="J32" s="7" t="s">
        <v>653</v>
      </c>
      <c r="K32" s="7" t="s">
        <v>674</v>
      </c>
      <c r="M32">
        <v>9</v>
      </c>
    </row>
    <row r="33" spans="1:13" x14ac:dyDescent="0.3">
      <c r="A33">
        <f>VLOOKUP(B33,lookups!A4:B1000,2,FALSE)</f>
        <v>14</v>
      </c>
      <c r="B33" s="3" t="s">
        <v>549</v>
      </c>
      <c r="C33" t="s">
        <v>495</v>
      </c>
      <c r="D33" t="s">
        <v>496</v>
      </c>
      <c r="E33" t="s">
        <v>648</v>
      </c>
      <c r="F33">
        <v>37</v>
      </c>
      <c r="G33" s="2" t="s">
        <v>649</v>
      </c>
      <c r="H33">
        <v>8</v>
      </c>
      <c r="I33" s="1" t="s">
        <v>670</v>
      </c>
      <c r="J33" s="7" t="s">
        <v>653</v>
      </c>
      <c r="K33" s="7" t="s">
        <v>674</v>
      </c>
      <c r="M33">
        <v>9</v>
      </c>
    </row>
    <row r="34" spans="1:13" x14ac:dyDescent="0.3">
      <c r="A34">
        <f>VLOOKUP(B34,lookups!A5:B1000,2,FALSE)</f>
        <v>14</v>
      </c>
      <c r="B34" s="3" t="s">
        <v>549</v>
      </c>
      <c r="C34" t="s">
        <v>495</v>
      </c>
      <c r="D34" t="s">
        <v>496</v>
      </c>
      <c r="E34" t="s">
        <v>648</v>
      </c>
      <c r="F34">
        <v>80</v>
      </c>
      <c r="G34" s="2" t="s">
        <v>650</v>
      </c>
      <c r="H34">
        <v>2</v>
      </c>
      <c r="I34" s="1" t="s">
        <v>670</v>
      </c>
      <c r="J34" s="7" t="s">
        <v>653</v>
      </c>
      <c r="K34" s="7" t="s">
        <v>674</v>
      </c>
      <c r="M34">
        <v>9</v>
      </c>
    </row>
    <row r="35" spans="1:13" x14ac:dyDescent="0.3">
      <c r="A35">
        <f>VLOOKUP(B35,lookups!A6:B1000,2,FALSE)</f>
        <v>14</v>
      </c>
      <c r="B35" s="3" t="s">
        <v>549</v>
      </c>
      <c r="C35" t="s">
        <v>495</v>
      </c>
      <c r="D35" t="s">
        <v>496</v>
      </c>
      <c r="E35" t="s">
        <v>648</v>
      </c>
      <c r="F35">
        <v>83</v>
      </c>
      <c r="G35" s="2" t="s">
        <v>650</v>
      </c>
      <c r="H35">
        <v>4</v>
      </c>
      <c r="I35" s="1" t="s">
        <v>670</v>
      </c>
      <c r="J35" s="7" t="s">
        <v>653</v>
      </c>
      <c r="K35" s="7" t="s">
        <v>674</v>
      </c>
      <c r="M35">
        <v>9</v>
      </c>
    </row>
    <row r="36" spans="1:13" x14ac:dyDescent="0.3">
      <c r="A36">
        <f>VLOOKUP(B36,lookups!A7:B1000,2,FALSE)</f>
        <v>14</v>
      </c>
      <c r="B36" s="3" t="s">
        <v>549</v>
      </c>
      <c r="C36" t="s">
        <v>495</v>
      </c>
      <c r="D36" t="s">
        <v>496</v>
      </c>
      <c r="E36" t="s">
        <v>648</v>
      </c>
      <c r="F36">
        <v>88</v>
      </c>
      <c r="G36" s="2" t="s">
        <v>650</v>
      </c>
      <c r="H36">
        <v>8</v>
      </c>
      <c r="I36" s="1" t="s">
        <v>670</v>
      </c>
      <c r="J36" s="7" t="s">
        <v>653</v>
      </c>
      <c r="K36" s="7" t="s">
        <v>674</v>
      </c>
      <c r="M36">
        <v>9</v>
      </c>
    </row>
    <row r="37" spans="1:13" x14ac:dyDescent="0.3">
      <c r="A37">
        <f>VLOOKUP(B37,lookups!A8:B1000,2,FALSE)</f>
        <v>14</v>
      </c>
      <c r="B37" s="3" t="s">
        <v>549</v>
      </c>
      <c r="C37" t="s">
        <v>495</v>
      </c>
      <c r="D37" t="s">
        <v>496</v>
      </c>
      <c r="E37" t="s">
        <v>648</v>
      </c>
      <c r="F37">
        <v>60</v>
      </c>
      <c r="G37" s="2" t="s">
        <v>651</v>
      </c>
      <c r="H37">
        <v>2</v>
      </c>
      <c r="I37" s="1" t="s">
        <v>670</v>
      </c>
      <c r="J37" s="7" t="s">
        <v>653</v>
      </c>
      <c r="K37" s="7" t="s">
        <v>674</v>
      </c>
      <c r="M37">
        <v>9</v>
      </c>
    </row>
    <row r="38" spans="1:13" x14ac:dyDescent="0.3">
      <c r="A38">
        <f>VLOOKUP(B38,lookups!A9:B1000,2,FALSE)</f>
        <v>14</v>
      </c>
      <c r="B38" s="3" t="s">
        <v>549</v>
      </c>
      <c r="C38" t="s">
        <v>495</v>
      </c>
      <c r="D38" t="s">
        <v>496</v>
      </c>
      <c r="E38" t="s">
        <v>648</v>
      </c>
      <c r="F38">
        <v>63</v>
      </c>
      <c r="G38" s="2" t="s">
        <v>651</v>
      </c>
      <c r="H38">
        <v>4</v>
      </c>
      <c r="I38" s="1" t="s">
        <v>670</v>
      </c>
      <c r="J38" s="7" t="s">
        <v>653</v>
      </c>
      <c r="K38" s="7" t="s">
        <v>674</v>
      </c>
      <c r="M38">
        <v>9</v>
      </c>
    </row>
    <row r="39" spans="1:13" x14ac:dyDescent="0.3">
      <c r="A39">
        <f>VLOOKUP(B39,lookups!A10:B1000,2,FALSE)</f>
        <v>14</v>
      </c>
      <c r="B39" s="3" t="s">
        <v>549</v>
      </c>
      <c r="C39" t="s">
        <v>495</v>
      </c>
      <c r="D39" t="s">
        <v>496</v>
      </c>
      <c r="E39" t="s">
        <v>648</v>
      </c>
      <c r="F39">
        <v>68</v>
      </c>
      <c r="G39" s="2" t="s">
        <v>651</v>
      </c>
      <c r="H39">
        <v>8</v>
      </c>
      <c r="I39" s="1" t="s">
        <v>670</v>
      </c>
      <c r="J39" s="7" t="s">
        <v>653</v>
      </c>
      <c r="K39" s="7" t="s">
        <v>674</v>
      </c>
      <c r="M39">
        <v>9</v>
      </c>
    </row>
    <row r="40" spans="1:13" x14ac:dyDescent="0.3">
      <c r="A40">
        <f>VLOOKUP(B40,lookups!A11:B1000,2,FALSE)</f>
        <v>14</v>
      </c>
      <c r="B40" s="3" t="s">
        <v>549</v>
      </c>
      <c r="C40" t="s">
        <v>495</v>
      </c>
      <c r="D40" t="s">
        <v>496</v>
      </c>
      <c r="E40" t="s">
        <v>648</v>
      </c>
      <c r="F40">
        <v>88</v>
      </c>
      <c r="G40" s="2" t="s">
        <v>652</v>
      </c>
      <c r="H40">
        <v>2</v>
      </c>
      <c r="I40" s="1" t="s">
        <v>670</v>
      </c>
      <c r="J40" s="7" t="s">
        <v>653</v>
      </c>
      <c r="K40" s="7" t="s">
        <v>674</v>
      </c>
      <c r="M40">
        <v>9</v>
      </c>
    </row>
    <row r="41" spans="1:13" x14ac:dyDescent="0.3">
      <c r="A41">
        <f>VLOOKUP(B41,lookups!A12:B1000,2,FALSE)</f>
        <v>14</v>
      </c>
      <c r="B41" s="3" t="s">
        <v>549</v>
      </c>
      <c r="C41" t="s">
        <v>495</v>
      </c>
      <c r="D41" t="s">
        <v>496</v>
      </c>
      <c r="E41" t="s">
        <v>648</v>
      </c>
      <c r="F41">
        <v>91</v>
      </c>
      <c r="G41" s="2" t="s">
        <v>652</v>
      </c>
      <c r="H41">
        <v>4</v>
      </c>
      <c r="I41" s="1" t="s">
        <v>670</v>
      </c>
      <c r="J41" s="7" t="s">
        <v>653</v>
      </c>
      <c r="K41" s="7" t="s">
        <v>674</v>
      </c>
      <c r="M41">
        <v>9</v>
      </c>
    </row>
    <row r="42" spans="1:13" x14ac:dyDescent="0.3">
      <c r="A42">
        <f>VLOOKUP(B42,lookups!A13:B1000,2,FALSE)</f>
        <v>14</v>
      </c>
      <c r="B42" s="3" t="s">
        <v>549</v>
      </c>
      <c r="C42" t="s">
        <v>495</v>
      </c>
      <c r="D42" t="s">
        <v>496</v>
      </c>
      <c r="E42" t="s">
        <v>648</v>
      </c>
      <c r="F42">
        <v>96</v>
      </c>
      <c r="G42" s="2" t="s">
        <v>652</v>
      </c>
      <c r="H42">
        <v>8</v>
      </c>
      <c r="I42" s="1" t="s">
        <v>670</v>
      </c>
      <c r="J42" s="7" t="s">
        <v>653</v>
      </c>
      <c r="K42" s="7" t="s">
        <v>674</v>
      </c>
      <c r="M42">
        <v>9</v>
      </c>
    </row>
    <row r="43" spans="1:13" x14ac:dyDescent="0.3">
      <c r="A43">
        <f>VLOOKUP(B43,lookups!A14:B1000,2,FALSE)</f>
        <v>37</v>
      </c>
      <c r="B43" s="3" t="s">
        <v>654</v>
      </c>
      <c r="C43" t="s">
        <v>495</v>
      </c>
      <c r="D43" t="s">
        <v>496</v>
      </c>
      <c r="E43" t="s">
        <v>648</v>
      </c>
      <c r="F43">
        <v>0.25</v>
      </c>
      <c r="G43" s="2" t="s">
        <v>655</v>
      </c>
      <c r="H43">
        <v>1</v>
      </c>
      <c r="I43" s="1" t="s">
        <v>670</v>
      </c>
      <c r="J43" s="7" t="s">
        <v>667</v>
      </c>
      <c r="K43" s="7" t="s">
        <v>675</v>
      </c>
      <c r="M43">
        <v>9</v>
      </c>
    </row>
    <row r="44" spans="1:13" x14ac:dyDescent="0.3">
      <c r="A44">
        <f>VLOOKUP(B44,lookups!A2:B1000,2,FALSE)</f>
        <v>37</v>
      </c>
      <c r="B44" s="3" t="s">
        <v>654</v>
      </c>
      <c r="C44" t="s">
        <v>495</v>
      </c>
      <c r="D44" t="s">
        <v>496</v>
      </c>
      <c r="E44" t="s">
        <v>648</v>
      </c>
      <c r="F44">
        <v>0.42</v>
      </c>
      <c r="G44" s="2" t="s">
        <v>658</v>
      </c>
      <c r="H44">
        <v>1</v>
      </c>
      <c r="I44" s="1" t="s">
        <v>670</v>
      </c>
      <c r="J44" s="7" t="s">
        <v>667</v>
      </c>
      <c r="K44" s="7" t="s">
        <v>675</v>
      </c>
      <c r="M44">
        <v>9</v>
      </c>
    </row>
    <row r="45" spans="1:13" x14ac:dyDescent="0.3">
      <c r="A45">
        <f>VLOOKUP(B45,lookups!A2:B1000,2,FALSE)</f>
        <v>37</v>
      </c>
      <c r="B45" s="3" t="s">
        <v>654</v>
      </c>
      <c r="C45" t="s">
        <v>495</v>
      </c>
      <c r="D45" t="s">
        <v>496</v>
      </c>
      <c r="E45" t="s">
        <v>648</v>
      </c>
      <c r="F45">
        <v>0.23</v>
      </c>
      <c r="G45" s="2" t="s">
        <v>661</v>
      </c>
      <c r="H45">
        <v>1</v>
      </c>
      <c r="I45" s="1" t="s">
        <v>670</v>
      </c>
      <c r="J45" s="7" t="s">
        <v>667</v>
      </c>
      <c r="K45" s="7" t="s">
        <v>675</v>
      </c>
      <c r="M45">
        <v>9</v>
      </c>
    </row>
    <row r="46" spans="1:13" x14ac:dyDescent="0.3">
      <c r="A46">
        <f>VLOOKUP(B46,lookups!A2:B1000,2,FALSE)</f>
        <v>37</v>
      </c>
      <c r="B46" s="3" t="s">
        <v>654</v>
      </c>
      <c r="C46" t="s">
        <v>495</v>
      </c>
      <c r="D46" t="s">
        <v>496</v>
      </c>
      <c r="E46" t="s">
        <v>648</v>
      </c>
      <c r="F46">
        <v>0.39</v>
      </c>
      <c r="G46" s="2" t="s">
        <v>664</v>
      </c>
      <c r="H46">
        <v>1</v>
      </c>
      <c r="I46" s="1" t="s">
        <v>670</v>
      </c>
      <c r="J46" s="7" t="s">
        <v>667</v>
      </c>
      <c r="K46" s="7" t="s">
        <v>675</v>
      </c>
      <c r="M46">
        <v>9</v>
      </c>
    </row>
    <row r="47" spans="1:13" x14ac:dyDescent="0.3">
      <c r="A47">
        <f>VLOOKUP(B47,lookups!A2:B1000,2,FALSE)</f>
        <v>37</v>
      </c>
      <c r="B47" s="3" t="s">
        <v>654</v>
      </c>
      <c r="C47" t="s">
        <v>495</v>
      </c>
      <c r="D47" t="s">
        <v>496</v>
      </c>
      <c r="E47" t="s">
        <v>648</v>
      </c>
      <c r="F47">
        <v>0.34</v>
      </c>
      <c r="G47" s="2" t="s">
        <v>656</v>
      </c>
      <c r="H47">
        <v>1</v>
      </c>
      <c r="I47" s="1" t="s">
        <v>670</v>
      </c>
      <c r="J47" s="7" t="s">
        <v>667</v>
      </c>
      <c r="K47" s="7" t="s">
        <v>675</v>
      </c>
      <c r="M47">
        <v>9</v>
      </c>
    </row>
    <row r="48" spans="1:13" x14ac:dyDescent="0.3">
      <c r="A48">
        <f>VLOOKUP(B48,lookups!A2:B1000,2,FALSE)</f>
        <v>37</v>
      </c>
      <c r="B48" s="3" t="s">
        <v>654</v>
      </c>
      <c r="C48" t="s">
        <v>495</v>
      </c>
      <c r="D48" t="s">
        <v>496</v>
      </c>
      <c r="E48" t="s">
        <v>648</v>
      </c>
      <c r="F48">
        <v>0.59</v>
      </c>
      <c r="G48" s="2" t="s">
        <v>659</v>
      </c>
      <c r="H48">
        <v>1</v>
      </c>
      <c r="I48" s="1" t="s">
        <v>670</v>
      </c>
      <c r="J48" s="7" t="s">
        <v>667</v>
      </c>
      <c r="K48" s="7" t="s">
        <v>675</v>
      </c>
      <c r="M48">
        <v>9</v>
      </c>
    </row>
    <row r="49" spans="1:13" x14ac:dyDescent="0.3">
      <c r="A49">
        <f>VLOOKUP(B49,lookups!A2:B1000,2,FALSE)</f>
        <v>37</v>
      </c>
      <c r="B49" s="3" t="s">
        <v>654</v>
      </c>
      <c r="C49" t="s">
        <v>495</v>
      </c>
      <c r="D49" t="s">
        <v>496</v>
      </c>
      <c r="E49" t="s">
        <v>648</v>
      </c>
      <c r="F49">
        <v>0.31</v>
      </c>
      <c r="G49" s="2" t="s">
        <v>662</v>
      </c>
      <c r="H49">
        <v>1</v>
      </c>
      <c r="I49" s="1" t="s">
        <v>670</v>
      </c>
      <c r="J49" s="7" t="s">
        <v>667</v>
      </c>
      <c r="K49" s="7" t="s">
        <v>675</v>
      </c>
      <c r="M49">
        <v>9</v>
      </c>
    </row>
    <row r="50" spans="1:13" x14ac:dyDescent="0.3">
      <c r="A50">
        <f>VLOOKUP(B50,lookups!A2:B1000,2,FALSE)</f>
        <v>37</v>
      </c>
      <c r="B50" s="3" t="s">
        <v>654</v>
      </c>
      <c r="C50" t="s">
        <v>495</v>
      </c>
      <c r="D50" t="s">
        <v>496</v>
      </c>
      <c r="E50" t="s">
        <v>648</v>
      </c>
      <c r="F50">
        <v>0.55000000000000004</v>
      </c>
      <c r="G50" s="2" t="s">
        <v>665</v>
      </c>
      <c r="H50">
        <v>1</v>
      </c>
      <c r="I50" s="1" t="s">
        <v>670</v>
      </c>
      <c r="J50" s="7" t="s">
        <v>667</v>
      </c>
      <c r="K50" s="7" t="s">
        <v>675</v>
      </c>
      <c r="M50">
        <v>9</v>
      </c>
    </row>
    <row r="51" spans="1:13" x14ac:dyDescent="0.3">
      <c r="A51">
        <f>VLOOKUP(B51,lookups!A2:B1000,2,FALSE)</f>
        <v>37</v>
      </c>
      <c r="B51" s="3" t="s">
        <v>654</v>
      </c>
      <c r="C51" t="s">
        <v>495</v>
      </c>
      <c r="D51" t="s">
        <v>496</v>
      </c>
      <c r="E51" t="s">
        <v>648</v>
      </c>
      <c r="F51">
        <v>0.41</v>
      </c>
      <c r="G51" s="2" t="s">
        <v>657</v>
      </c>
      <c r="H51">
        <v>1</v>
      </c>
      <c r="I51" s="1" t="s">
        <v>670</v>
      </c>
      <c r="J51" s="7" t="s">
        <v>667</v>
      </c>
      <c r="K51" s="7" t="s">
        <v>675</v>
      </c>
      <c r="M51">
        <v>9</v>
      </c>
    </row>
    <row r="52" spans="1:13" x14ac:dyDescent="0.3">
      <c r="A52">
        <f>VLOOKUP(B52,lookups!A2:B1000,2,FALSE)</f>
        <v>37</v>
      </c>
      <c r="B52" s="3" t="s">
        <v>654</v>
      </c>
      <c r="C52" t="s">
        <v>495</v>
      </c>
      <c r="D52" t="s">
        <v>496</v>
      </c>
      <c r="E52" t="s">
        <v>648</v>
      </c>
      <c r="F52">
        <v>0.75</v>
      </c>
      <c r="G52" s="2" t="s">
        <v>660</v>
      </c>
      <c r="H52">
        <v>1</v>
      </c>
      <c r="I52" s="1" t="s">
        <v>670</v>
      </c>
      <c r="J52" s="7" t="s">
        <v>667</v>
      </c>
      <c r="K52" s="7" t="s">
        <v>675</v>
      </c>
      <c r="M52">
        <v>9</v>
      </c>
    </row>
    <row r="53" spans="1:13" x14ac:dyDescent="0.3">
      <c r="A53">
        <f>VLOOKUP(B53,lookups!A2:B1000,2,FALSE)</f>
        <v>37</v>
      </c>
      <c r="B53" s="3" t="s">
        <v>654</v>
      </c>
      <c r="C53" t="s">
        <v>495</v>
      </c>
      <c r="D53" t="s">
        <v>496</v>
      </c>
      <c r="E53" t="s">
        <v>648</v>
      </c>
      <c r="F53">
        <v>0.38</v>
      </c>
      <c r="G53" s="2" t="s">
        <v>663</v>
      </c>
      <c r="H53">
        <v>1</v>
      </c>
      <c r="I53" s="1" t="s">
        <v>670</v>
      </c>
      <c r="J53" s="7" t="s">
        <v>667</v>
      </c>
      <c r="K53" s="7" t="s">
        <v>675</v>
      </c>
      <c r="M53">
        <v>9</v>
      </c>
    </row>
    <row r="54" spans="1:13" x14ac:dyDescent="0.3">
      <c r="A54">
        <f>VLOOKUP(B54,lookups!A2:B1000,2,FALSE)</f>
        <v>37</v>
      </c>
      <c r="B54" s="3" t="s">
        <v>654</v>
      </c>
      <c r="C54" t="s">
        <v>495</v>
      </c>
      <c r="D54" t="s">
        <v>496</v>
      </c>
      <c r="E54" t="s">
        <v>648</v>
      </c>
      <c r="F54">
        <v>0.71</v>
      </c>
      <c r="G54" s="2" t="s">
        <v>666</v>
      </c>
      <c r="H54">
        <v>1</v>
      </c>
      <c r="I54" s="1" t="s">
        <v>670</v>
      </c>
      <c r="J54" s="7" t="s">
        <v>667</v>
      </c>
      <c r="K54" s="7" t="s">
        <v>675</v>
      </c>
      <c r="M54">
        <v>9</v>
      </c>
    </row>
    <row r="55" spans="1:13" x14ac:dyDescent="0.3">
      <c r="A55">
        <f>VLOOKUP(B55,lookups!A2:B1000,2,FALSE)</f>
        <v>37</v>
      </c>
      <c r="B55" s="3" t="s">
        <v>654</v>
      </c>
      <c r="C55" t="s">
        <v>495</v>
      </c>
      <c r="D55" t="s">
        <v>496</v>
      </c>
      <c r="E55" t="s">
        <v>648</v>
      </c>
      <c r="F55">
        <v>0.76</v>
      </c>
      <c r="G55" s="2" t="s">
        <v>655</v>
      </c>
      <c r="H55">
        <v>1</v>
      </c>
      <c r="I55" s="1" t="s">
        <v>670</v>
      </c>
      <c r="J55" s="7" t="s">
        <v>668</v>
      </c>
      <c r="K55" s="7" t="s">
        <v>675</v>
      </c>
      <c r="M55">
        <v>9</v>
      </c>
    </row>
    <row r="56" spans="1:13" x14ac:dyDescent="0.3">
      <c r="A56">
        <f>VLOOKUP(B56,lookups!A2:B1000,2,FALSE)</f>
        <v>37</v>
      </c>
      <c r="B56" s="3" t="s">
        <v>654</v>
      </c>
      <c r="C56" t="s">
        <v>495</v>
      </c>
      <c r="D56" t="s">
        <v>496</v>
      </c>
      <c r="E56" t="s">
        <v>648</v>
      </c>
      <c r="F56">
        <v>1.3</v>
      </c>
      <c r="G56" s="2" t="s">
        <v>658</v>
      </c>
      <c r="H56">
        <v>1</v>
      </c>
      <c r="I56" s="1" t="s">
        <v>670</v>
      </c>
      <c r="J56" s="7" t="s">
        <v>668</v>
      </c>
      <c r="K56" s="7" t="s">
        <v>675</v>
      </c>
      <c r="M56">
        <v>9</v>
      </c>
    </row>
    <row r="57" spans="1:13" x14ac:dyDescent="0.3">
      <c r="A57">
        <f>VLOOKUP(B57,lookups!A2:B1000,2,FALSE)</f>
        <v>37</v>
      </c>
      <c r="B57" s="3" t="s">
        <v>654</v>
      </c>
      <c r="C57" t="s">
        <v>495</v>
      </c>
      <c r="D57" t="s">
        <v>496</v>
      </c>
      <c r="E57" t="s">
        <v>648</v>
      </c>
      <c r="F57">
        <v>0.71</v>
      </c>
      <c r="G57" s="2" t="s">
        <v>661</v>
      </c>
      <c r="H57">
        <v>1</v>
      </c>
      <c r="I57" s="1" t="s">
        <v>670</v>
      </c>
      <c r="J57" s="7" t="s">
        <v>668</v>
      </c>
      <c r="K57" s="7" t="s">
        <v>675</v>
      </c>
      <c r="M57">
        <v>9</v>
      </c>
    </row>
    <row r="58" spans="1:13" x14ac:dyDescent="0.3">
      <c r="A58">
        <f>VLOOKUP(B58,lookups!A2:B1000,2,FALSE)</f>
        <v>37</v>
      </c>
      <c r="B58" s="3" t="s">
        <v>654</v>
      </c>
      <c r="C58" t="s">
        <v>495</v>
      </c>
      <c r="D58" t="s">
        <v>496</v>
      </c>
      <c r="E58" t="s">
        <v>648</v>
      </c>
      <c r="F58">
        <v>1.2</v>
      </c>
      <c r="G58" s="2" t="s">
        <v>664</v>
      </c>
      <c r="H58">
        <v>1</v>
      </c>
      <c r="I58" s="1" t="s">
        <v>670</v>
      </c>
      <c r="J58" s="7" t="s">
        <v>668</v>
      </c>
      <c r="K58" s="7" t="s">
        <v>675</v>
      </c>
      <c r="M58">
        <v>9</v>
      </c>
    </row>
    <row r="59" spans="1:13" x14ac:dyDescent="0.3">
      <c r="A59">
        <f>VLOOKUP(B59,lookups!A2:B1000,2,FALSE)</f>
        <v>37</v>
      </c>
      <c r="B59" s="3" t="s">
        <v>654</v>
      </c>
      <c r="C59" t="s">
        <v>495</v>
      </c>
      <c r="D59" t="s">
        <v>496</v>
      </c>
      <c r="E59" t="s">
        <v>648</v>
      </c>
      <c r="F59">
        <v>1.04</v>
      </c>
      <c r="G59" s="2" t="s">
        <v>656</v>
      </c>
      <c r="H59">
        <v>1</v>
      </c>
      <c r="I59" s="1" t="s">
        <v>670</v>
      </c>
      <c r="J59" s="7" t="s">
        <v>668</v>
      </c>
      <c r="K59" s="7" t="s">
        <v>675</v>
      </c>
      <c r="M59">
        <v>9</v>
      </c>
    </row>
    <row r="60" spans="1:13" x14ac:dyDescent="0.3">
      <c r="A60">
        <f>VLOOKUP(B60,lookups!A2:B1000,2,FALSE)</f>
        <v>37</v>
      </c>
      <c r="B60" s="3" t="s">
        <v>654</v>
      </c>
      <c r="C60" t="s">
        <v>495</v>
      </c>
      <c r="D60" t="s">
        <v>496</v>
      </c>
      <c r="E60" t="s">
        <v>648</v>
      </c>
      <c r="F60">
        <v>1.8</v>
      </c>
      <c r="G60" s="2" t="s">
        <v>659</v>
      </c>
      <c r="H60">
        <v>1</v>
      </c>
      <c r="I60" s="1" t="s">
        <v>670</v>
      </c>
      <c r="J60" s="7" t="s">
        <v>668</v>
      </c>
      <c r="K60" s="7" t="s">
        <v>675</v>
      </c>
      <c r="M60">
        <v>9</v>
      </c>
    </row>
    <row r="61" spans="1:13" x14ac:dyDescent="0.3">
      <c r="A61">
        <f>VLOOKUP(B61,lookups!A2:B1000,2,FALSE)</f>
        <v>37</v>
      </c>
      <c r="B61" s="3" t="s">
        <v>654</v>
      </c>
      <c r="C61" t="s">
        <v>495</v>
      </c>
      <c r="D61" t="s">
        <v>496</v>
      </c>
      <c r="E61" t="s">
        <v>648</v>
      </c>
      <c r="F61">
        <v>0.97</v>
      </c>
      <c r="G61" s="2" t="s">
        <v>662</v>
      </c>
      <c r="H61">
        <v>1</v>
      </c>
      <c r="I61" s="1" t="s">
        <v>670</v>
      </c>
      <c r="J61" s="7" t="s">
        <v>668</v>
      </c>
      <c r="K61" s="7" t="s">
        <v>675</v>
      </c>
      <c r="M61">
        <v>9</v>
      </c>
    </row>
    <row r="62" spans="1:13" x14ac:dyDescent="0.3">
      <c r="A62">
        <f>VLOOKUP(B62,lookups!A2:B1000,2,FALSE)</f>
        <v>37</v>
      </c>
      <c r="B62" s="3" t="s">
        <v>654</v>
      </c>
      <c r="C62" t="s">
        <v>495</v>
      </c>
      <c r="D62" t="s">
        <v>496</v>
      </c>
      <c r="E62" t="s">
        <v>648</v>
      </c>
      <c r="F62">
        <v>1.67</v>
      </c>
      <c r="G62" s="2" t="s">
        <v>665</v>
      </c>
      <c r="H62">
        <v>1</v>
      </c>
      <c r="I62" s="1" t="s">
        <v>670</v>
      </c>
      <c r="J62" s="7" t="s">
        <v>668</v>
      </c>
      <c r="K62" s="7" t="s">
        <v>675</v>
      </c>
      <c r="M62">
        <v>9</v>
      </c>
    </row>
    <row r="63" spans="1:13" x14ac:dyDescent="0.3">
      <c r="A63">
        <f>VLOOKUP(B63,lookups!A10:B1008,2,FALSE)</f>
        <v>37</v>
      </c>
      <c r="B63" s="3" t="s">
        <v>654</v>
      </c>
      <c r="C63" t="s">
        <v>495</v>
      </c>
      <c r="D63" t="s">
        <v>496</v>
      </c>
      <c r="E63" t="s">
        <v>648</v>
      </c>
      <c r="F63">
        <v>1.27</v>
      </c>
      <c r="G63" s="2" t="s">
        <v>655</v>
      </c>
      <c r="H63">
        <v>1</v>
      </c>
      <c r="I63" s="1" t="s">
        <v>670</v>
      </c>
      <c r="J63" s="7" t="s">
        <v>669</v>
      </c>
      <c r="K63" s="7" t="s">
        <v>675</v>
      </c>
      <c r="M63">
        <v>9</v>
      </c>
    </row>
    <row r="64" spans="1:13" x14ac:dyDescent="0.3">
      <c r="A64">
        <f>VLOOKUP(B64,lookups!A10:B1008,2,FALSE)</f>
        <v>37</v>
      </c>
      <c r="B64" s="3" t="s">
        <v>654</v>
      </c>
      <c r="C64" t="s">
        <v>495</v>
      </c>
      <c r="D64" t="s">
        <v>496</v>
      </c>
      <c r="E64" t="s">
        <v>648</v>
      </c>
      <c r="F64">
        <v>2.15</v>
      </c>
      <c r="G64" s="2" t="s">
        <v>658</v>
      </c>
      <c r="H64">
        <v>1</v>
      </c>
      <c r="I64" s="1" t="s">
        <v>670</v>
      </c>
      <c r="J64" s="7" t="s">
        <v>669</v>
      </c>
      <c r="K64" s="7" t="s">
        <v>675</v>
      </c>
      <c r="M64">
        <v>9</v>
      </c>
    </row>
    <row r="65" spans="1:13" x14ac:dyDescent="0.3">
      <c r="A65">
        <f>VLOOKUP(B65,lookups!A10:B1008,2,FALSE)</f>
        <v>37</v>
      </c>
      <c r="B65" s="3" t="s">
        <v>654</v>
      </c>
      <c r="C65" t="s">
        <v>495</v>
      </c>
      <c r="D65" t="s">
        <v>496</v>
      </c>
      <c r="E65" t="s">
        <v>648</v>
      </c>
      <c r="F65">
        <v>1.17</v>
      </c>
      <c r="G65" s="2" t="s">
        <v>661</v>
      </c>
      <c r="H65">
        <v>1</v>
      </c>
      <c r="I65" s="1" t="s">
        <v>670</v>
      </c>
      <c r="J65" s="7" t="s">
        <v>669</v>
      </c>
      <c r="K65" s="7" t="s">
        <v>675</v>
      </c>
      <c r="M65">
        <v>9</v>
      </c>
    </row>
    <row r="66" spans="1:13" x14ac:dyDescent="0.3">
      <c r="A66">
        <f>VLOOKUP(B66,lookups!A10:B1008,2,FALSE)</f>
        <v>37</v>
      </c>
      <c r="B66" s="3" t="s">
        <v>654</v>
      </c>
      <c r="C66" t="s">
        <v>495</v>
      </c>
      <c r="D66" t="s">
        <v>496</v>
      </c>
      <c r="E66" t="s">
        <v>648</v>
      </c>
      <c r="F66">
        <v>2</v>
      </c>
      <c r="G66" s="2" t="s">
        <v>664</v>
      </c>
      <c r="H66">
        <v>1</v>
      </c>
      <c r="I66" s="1" t="s">
        <v>670</v>
      </c>
      <c r="J66" s="7" t="s">
        <v>669</v>
      </c>
      <c r="K66" s="7" t="s">
        <v>675</v>
      </c>
      <c r="M66">
        <v>9</v>
      </c>
    </row>
    <row r="67" spans="1:13" x14ac:dyDescent="0.3">
      <c r="A67">
        <f>VLOOKUP(B67,lookups!A10:B1008,2,FALSE)</f>
        <v>37</v>
      </c>
      <c r="B67" s="3" t="s">
        <v>654</v>
      </c>
      <c r="C67" t="s">
        <v>495</v>
      </c>
      <c r="D67" t="s">
        <v>496</v>
      </c>
      <c r="E67" t="s">
        <v>648</v>
      </c>
      <c r="F67">
        <v>1.71</v>
      </c>
      <c r="G67" s="2" t="s">
        <v>656</v>
      </c>
      <c r="H67">
        <v>1</v>
      </c>
      <c r="I67" s="1" t="s">
        <v>670</v>
      </c>
      <c r="J67" s="7" t="s">
        <v>669</v>
      </c>
      <c r="K67" s="7" t="s">
        <v>675</v>
      </c>
      <c r="M67">
        <v>9</v>
      </c>
    </row>
    <row r="68" spans="1:13" x14ac:dyDescent="0.3">
      <c r="A68">
        <f>VLOOKUP(B68,lookups!A10:B1008,2,FALSE)</f>
        <v>37</v>
      </c>
      <c r="B68" s="3" t="s">
        <v>654</v>
      </c>
      <c r="C68" t="s">
        <v>495</v>
      </c>
      <c r="D68" t="s">
        <v>496</v>
      </c>
      <c r="E68" t="s">
        <v>648</v>
      </c>
      <c r="F68">
        <v>2.97</v>
      </c>
      <c r="G68" s="2" t="s">
        <v>659</v>
      </c>
      <c r="H68">
        <v>1</v>
      </c>
      <c r="I68" s="1" t="s">
        <v>670</v>
      </c>
      <c r="J68" s="7" t="s">
        <v>669</v>
      </c>
      <c r="K68" s="7" t="s">
        <v>675</v>
      </c>
      <c r="M68">
        <v>9</v>
      </c>
    </row>
    <row r="69" spans="1:13" x14ac:dyDescent="0.3">
      <c r="A69">
        <f>VLOOKUP(B69,lookups!A10:B1008,2,FALSE)</f>
        <v>37</v>
      </c>
      <c r="B69" s="3" t="s">
        <v>654</v>
      </c>
      <c r="C69" t="s">
        <v>495</v>
      </c>
      <c r="D69" t="s">
        <v>496</v>
      </c>
      <c r="E69" t="s">
        <v>648</v>
      </c>
      <c r="F69">
        <v>1.59</v>
      </c>
      <c r="G69" s="2" t="s">
        <v>662</v>
      </c>
      <c r="H69">
        <v>1</v>
      </c>
      <c r="I69" s="1" t="s">
        <v>670</v>
      </c>
      <c r="J69" s="7" t="s">
        <v>669</v>
      </c>
      <c r="K69" s="7" t="s">
        <v>675</v>
      </c>
      <c r="M69">
        <v>9</v>
      </c>
    </row>
    <row r="70" spans="1:13" x14ac:dyDescent="0.3">
      <c r="A70">
        <f>VLOOKUP(B70,lookups!A10:B1008,2,FALSE)</f>
        <v>37</v>
      </c>
      <c r="B70" s="3" t="s">
        <v>654</v>
      </c>
      <c r="C70" t="s">
        <v>495</v>
      </c>
      <c r="D70" t="s">
        <v>496</v>
      </c>
      <c r="E70" t="s">
        <v>648</v>
      </c>
      <c r="F70">
        <v>2.77</v>
      </c>
      <c r="G70" s="2" t="s">
        <v>665</v>
      </c>
      <c r="H70">
        <v>1</v>
      </c>
      <c r="I70" s="1" t="s">
        <v>670</v>
      </c>
      <c r="J70" s="7" t="s">
        <v>669</v>
      </c>
      <c r="K70" s="7" t="s">
        <v>675</v>
      </c>
      <c r="M70">
        <v>9</v>
      </c>
    </row>
    <row r="71" spans="1:13" x14ac:dyDescent="0.3">
      <c r="A71">
        <f>VLOOKUP(B71,lookups!A2:B1000,2,FALSE)</f>
        <v>16</v>
      </c>
      <c r="B71" s="3" t="s">
        <v>551</v>
      </c>
      <c r="C71" t="s">
        <v>495</v>
      </c>
      <c r="D71" t="s">
        <v>496</v>
      </c>
      <c r="E71" t="s">
        <v>648</v>
      </c>
      <c r="F71">
        <v>2.9</v>
      </c>
      <c r="G71" s="2" t="s">
        <v>671</v>
      </c>
      <c r="H71">
        <v>2</v>
      </c>
      <c r="I71" s="1" t="s">
        <v>670</v>
      </c>
      <c r="J71" s="7" t="s">
        <v>673</v>
      </c>
      <c r="K71" s="7" t="s">
        <v>676</v>
      </c>
      <c r="M71">
        <v>9</v>
      </c>
    </row>
    <row r="72" spans="1:13" x14ac:dyDescent="0.3">
      <c r="A72">
        <f>VLOOKUP(B72,lookups!A2:B1000,2,FALSE)</f>
        <v>16</v>
      </c>
      <c r="B72" s="3" t="s">
        <v>551</v>
      </c>
      <c r="C72" t="s">
        <v>495</v>
      </c>
      <c r="D72" t="s">
        <v>496</v>
      </c>
      <c r="E72" t="s">
        <v>648</v>
      </c>
      <c r="F72">
        <v>6</v>
      </c>
      <c r="G72" s="2" t="s">
        <v>671</v>
      </c>
      <c r="H72">
        <v>4</v>
      </c>
      <c r="I72" s="1" t="s">
        <v>670</v>
      </c>
      <c r="J72" s="7" t="s">
        <v>673</v>
      </c>
      <c r="K72" s="7" t="s">
        <v>676</v>
      </c>
      <c r="M72">
        <v>9</v>
      </c>
    </row>
    <row r="73" spans="1:13" x14ac:dyDescent="0.3">
      <c r="A73">
        <f>VLOOKUP(B73,lookups!A2:B1000,2,FALSE)</f>
        <v>16</v>
      </c>
      <c r="B73" s="3" t="s">
        <v>551</v>
      </c>
      <c r="C73" t="s">
        <v>495</v>
      </c>
      <c r="D73" t="s">
        <v>496</v>
      </c>
      <c r="E73" t="s">
        <v>648</v>
      </c>
      <c r="F73">
        <v>17</v>
      </c>
      <c r="G73" s="2" t="s">
        <v>671</v>
      </c>
      <c r="H73">
        <v>8</v>
      </c>
      <c r="I73" s="1" t="s">
        <v>670</v>
      </c>
      <c r="J73" s="7" t="s">
        <v>673</v>
      </c>
      <c r="K73" s="7" t="s">
        <v>676</v>
      </c>
      <c r="M73">
        <v>9</v>
      </c>
    </row>
    <row r="74" spans="1:13" x14ac:dyDescent="0.3">
      <c r="A74">
        <f>VLOOKUP(B74,lookups!A2:B1000,2,FALSE)</f>
        <v>16</v>
      </c>
      <c r="B74" s="3" t="s">
        <v>551</v>
      </c>
      <c r="C74" t="s">
        <v>495</v>
      </c>
      <c r="D74" t="s">
        <v>496</v>
      </c>
      <c r="E74" t="s">
        <v>648</v>
      </c>
      <c r="F74">
        <v>2.2000000000000002</v>
      </c>
      <c r="G74" s="2" t="s">
        <v>672</v>
      </c>
      <c r="H74">
        <v>2</v>
      </c>
      <c r="I74" s="1" t="s">
        <v>670</v>
      </c>
      <c r="J74" s="7" t="s">
        <v>673</v>
      </c>
      <c r="K74" s="7" t="s">
        <v>676</v>
      </c>
      <c r="M74">
        <v>9</v>
      </c>
    </row>
    <row r="75" spans="1:13" x14ac:dyDescent="0.3">
      <c r="A75">
        <f>VLOOKUP(B75,lookups!A2:B1000,2,FALSE)</f>
        <v>16</v>
      </c>
      <c r="B75" s="3" t="s">
        <v>551</v>
      </c>
      <c r="C75" t="s">
        <v>495</v>
      </c>
      <c r="D75" t="s">
        <v>496</v>
      </c>
      <c r="E75" t="s">
        <v>648</v>
      </c>
      <c r="F75">
        <v>5.6</v>
      </c>
      <c r="G75" s="2" t="s">
        <v>672</v>
      </c>
      <c r="H75">
        <v>4</v>
      </c>
      <c r="I75" s="1" t="s">
        <v>670</v>
      </c>
      <c r="J75" s="7" t="s">
        <v>673</v>
      </c>
      <c r="K75" s="7" t="s">
        <v>676</v>
      </c>
      <c r="M75">
        <v>9</v>
      </c>
    </row>
    <row r="76" spans="1:13" x14ac:dyDescent="0.3">
      <c r="A76">
        <f>VLOOKUP(B76,lookups!A2:B1000,2,FALSE)</f>
        <v>38</v>
      </c>
      <c r="B76" s="3" t="s">
        <v>677</v>
      </c>
      <c r="C76" t="s">
        <v>495</v>
      </c>
      <c r="D76" t="s">
        <v>496</v>
      </c>
      <c r="E76" t="s">
        <v>648</v>
      </c>
      <c r="F76">
        <v>16.8</v>
      </c>
      <c r="G76" s="2" t="s">
        <v>685</v>
      </c>
      <c r="J76" s="7" t="s">
        <v>688</v>
      </c>
      <c r="M76">
        <v>9</v>
      </c>
    </row>
    <row r="77" spans="1:13" x14ac:dyDescent="0.3">
      <c r="A77">
        <f>VLOOKUP(B77,lookups!A2:B1000,2,FALSE)</f>
        <v>39</v>
      </c>
      <c r="B77" s="3" t="s">
        <v>678</v>
      </c>
      <c r="C77" t="s">
        <v>495</v>
      </c>
      <c r="D77" t="s">
        <v>496</v>
      </c>
      <c r="E77" t="s">
        <v>648</v>
      </c>
      <c r="F77">
        <v>5.7</v>
      </c>
      <c r="G77" s="2" t="s">
        <v>685</v>
      </c>
      <c r="J77" s="7" t="s">
        <v>688</v>
      </c>
      <c r="M77">
        <v>9</v>
      </c>
    </row>
    <row r="78" spans="1:13" x14ac:dyDescent="0.3">
      <c r="A78">
        <f>VLOOKUP(B78,lookups!A2:B1000,2,FALSE)</f>
        <v>40</v>
      </c>
      <c r="B78" s="3" t="s">
        <v>679</v>
      </c>
      <c r="C78" t="s">
        <v>495</v>
      </c>
      <c r="D78" t="s">
        <v>496</v>
      </c>
      <c r="E78" t="s">
        <v>648</v>
      </c>
      <c r="F78">
        <v>12</v>
      </c>
      <c r="G78" s="2" t="s">
        <v>685</v>
      </c>
      <c r="J78" s="7" t="s">
        <v>688</v>
      </c>
      <c r="M78">
        <v>9</v>
      </c>
    </row>
    <row r="79" spans="1:13" x14ac:dyDescent="0.3">
      <c r="A79">
        <f>VLOOKUP(B79,lookups!A2:B1000,2,FALSE)</f>
        <v>41</v>
      </c>
      <c r="B79" s="3" t="s">
        <v>680</v>
      </c>
      <c r="C79" t="s">
        <v>495</v>
      </c>
      <c r="D79" t="s">
        <v>496</v>
      </c>
      <c r="E79" t="s">
        <v>648</v>
      </c>
      <c r="F79">
        <v>31</v>
      </c>
      <c r="G79" s="2" t="s">
        <v>687</v>
      </c>
      <c r="J79" s="7" t="s">
        <v>688</v>
      </c>
      <c r="M79">
        <v>9</v>
      </c>
    </row>
    <row r="80" spans="1:13" x14ac:dyDescent="0.3">
      <c r="A80">
        <f>VLOOKUP(B80,lookups!A2:B1000,2,FALSE)</f>
        <v>42</v>
      </c>
      <c r="B80" s="3" t="s">
        <v>681</v>
      </c>
      <c r="C80" t="s">
        <v>495</v>
      </c>
      <c r="D80" t="s">
        <v>496</v>
      </c>
      <c r="E80" t="s">
        <v>648</v>
      </c>
      <c r="F80">
        <v>1060</v>
      </c>
      <c r="G80" s="2" t="s">
        <v>614</v>
      </c>
      <c r="J80" s="7" t="s">
        <v>688</v>
      </c>
      <c r="M80">
        <v>9</v>
      </c>
    </row>
    <row r="81" spans="1:13" x14ac:dyDescent="0.3">
      <c r="A81">
        <f>VLOOKUP(B81,lookups!A19:B1017,2,FALSE)</f>
        <v>43</v>
      </c>
      <c r="B81" s="3" t="s">
        <v>682</v>
      </c>
      <c r="C81" t="s">
        <v>495</v>
      </c>
      <c r="D81" t="s">
        <v>496</v>
      </c>
      <c r="E81" t="s">
        <v>648</v>
      </c>
      <c r="F81">
        <v>1710</v>
      </c>
      <c r="G81" s="2" t="s">
        <v>614</v>
      </c>
      <c r="J81" s="7" t="s">
        <v>688</v>
      </c>
      <c r="M81">
        <v>9</v>
      </c>
    </row>
    <row r="82" spans="1:13" x14ac:dyDescent="0.3">
      <c r="A82">
        <f>VLOOKUP(B82,lookups!A20:B1018,2,FALSE)</f>
        <v>44</v>
      </c>
      <c r="B82" s="3" t="s">
        <v>683</v>
      </c>
      <c r="C82" t="s">
        <v>495</v>
      </c>
      <c r="D82" t="s">
        <v>496</v>
      </c>
      <c r="E82" t="s">
        <v>648</v>
      </c>
      <c r="F82">
        <v>375</v>
      </c>
      <c r="G82" s="2" t="s">
        <v>685</v>
      </c>
      <c r="J82" s="7" t="s">
        <v>688</v>
      </c>
      <c r="M82">
        <v>9</v>
      </c>
    </row>
    <row r="83" spans="1:13" x14ac:dyDescent="0.3">
      <c r="A83">
        <f>VLOOKUP(B83,lookups!A21:B1019,2,FALSE)</f>
        <v>45</v>
      </c>
      <c r="B83" s="3" t="s">
        <v>684</v>
      </c>
      <c r="C83" t="s">
        <v>495</v>
      </c>
      <c r="D83" t="s">
        <v>496</v>
      </c>
      <c r="E83" t="s">
        <v>648</v>
      </c>
      <c r="F83">
        <v>117</v>
      </c>
      <c r="G83" s="2" t="s">
        <v>685</v>
      </c>
      <c r="J83" s="7" t="s">
        <v>688</v>
      </c>
      <c r="M83">
        <v>9</v>
      </c>
    </row>
    <row r="84" spans="1:13" x14ac:dyDescent="0.3">
      <c r="A84">
        <f>VLOOKUP(B88,lookups!A2:B1000,2,FALSE)</f>
        <v>23</v>
      </c>
      <c r="B84" s="3" t="s">
        <v>558</v>
      </c>
      <c r="C84" t="s">
        <v>363</v>
      </c>
      <c r="D84" t="s">
        <v>364</v>
      </c>
      <c r="E84" t="s">
        <v>694</v>
      </c>
      <c r="F84" s="31">
        <v>127000000</v>
      </c>
      <c r="G84" s="2" t="s">
        <v>614</v>
      </c>
      <c r="J84" s="7" t="s">
        <v>695</v>
      </c>
      <c r="K84" t="s">
        <v>724</v>
      </c>
      <c r="M84">
        <v>9</v>
      </c>
    </row>
    <row r="85" spans="1:13" x14ac:dyDescent="0.3">
      <c r="A85">
        <f>VLOOKUP(B85,lookups!A2:B1000,2,FALSE)</f>
        <v>23</v>
      </c>
      <c r="B85" s="3" t="s">
        <v>558</v>
      </c>
      <c r="C85" t="s">
        <v>495</v>
      </c>
      <c r="D85" t="s">
        <v>496</v>
      </c>
      <c r="E85" t="s">
        <v>696</v>
      </c>
      <c r="F85" s="31">
        <v>87600000</v>
      </c>
      <c r="G85" s="2" t="s">
        <v>614</v>
      </c>
      <c r="J85" s="7" t="s">
        <v>697</v>
      </c>
      <c r="K85" t="s">
        <v>724</v>
      </c>
      <c r="M85">
        <v>9</v>
      </c>
    </row>
    <row r="86" spans="1:13" x14ac:dyDescent="0.3">
      <c r="A86">
        <f>VLOOKUP(B86,lookups!A2:B1000,2,FALSE)</f>
        <v>23</v>
      </c>
      <c r="B86" s="3" t="s">
        <v>558</v>
      </c>
      <c r="C86" t="s">
        <v>495</v>
      </c>
      <c r="D86" t="s">
        <v>496</v>
      </c>
      <c r="E86" t="s">
        <v>698</v>
      </c>
      <c r="F86" s="31">
        <v>110900000</v>
      </c>
      <c r="G86" s="2" t="s">
        <v>614</v>
      </c>
      <c r="J86" s="7" t="s">
        <v>701</v>
      </c>
      <c r="K86" t="s">
        <v>724</v>
      </c>
      <c r="M86">
        <v>9</v>
      </c>
    </row>
    <row r="87" spans="1:13" x14ac:dyDescent="0.3">
      <c r="A87">
        <f>VLOOKUP(B87,lookups!A2:B1000,2,FALSE)</f>
        <v>23</v>
      </c>
      <c r="B87" s="3" t="s">
        <v>558</v>
      </c>
      <c r="C87" t="s">
        <v>495</v>
      </c>
      <c r="D87" t="s">
        <v>496</v>
      </c>
      <c r="E87" t="s">
        <v>699</v>
      </c>
      <c r="F87" s="31">
        <v>81700000</v>
      </c>
      <c r="G87" s="2" t="s">
        <v>614</v>
      </c>
      <c r="J87" s="7" t="s">
        <v>702</v>
      </c>
      <c r="K87" t="s">
        <v>724</v>
      </c>
      <c r="M87">
        <v>9</v>
      </c>
    </row>
    <row r="88" spans="1:13" x14ac:dyDescent="0.3">
      <c r="A88">
        <f>VLOOKUP(B88,lookups!A2:B1000,2,FALSE)</f>
        <v>23</v>
      </c>
      <c r="B88" s="3" t="s">
        <v>558</v>
      </c>
      <c r="C88" t="s">
        <v>189</v>
      </c>
      <c r="D88" t="s">
        <v>190</v>
      </c>
      <c r="E88" t="s">
        <v>700</v>
      </c>
      <c r="F88" s="31">
        <v>1883000000</v>
      </c>
      <c r="G88" s="2" t="s">
        <v>614</v>
      </c>
      <c r="J88" s="7" t="s">
        <v>703</v>
      </c>
      <c r="K88" t="s">
        <v>724</v>
      </c>
      <c r="M88">
        <v>9</v>
      </c>
    </row>
    <row r="89" spans="1:13" x14ac:dyDescent="0.3">
      <c r="A89">
        <f>VLOOKUP(B89,lookups!A2:B1000,2,FALSE)</f>
        <v>23</v>
      </c>
      <c r="B89" s="3" t="s">
        <v>558</v>
      </c>
      <c r="C89" t="s">
        <v>363</v>
      </c>
      <c r="D89" t="s">
        <v>364</v>
      </c>
      <c r="E89" t="s">
        <v>704</v>
      </c>
      <c r="F89" s="31">
        <v>5227000000</v>
      </c>
      <c r="G89" s="2" t="s">
        <v>614</v>
      </c>
      <c r="J89" s="7" t="s">
        <v>707</v>
      </c>
      <c r="K89" t="s">
        <v>724</v>
      </c>
      <c r="M89">
        <v>9</v>
      </c>
    </row>
    <row r="90" spans="1:13" x14ac:dyDescent="0.3">
      <c r="A90">
        <f>VLOOKUP(B90,lookups!A2:B1000,2,FALSE)</f>
        <v>23</v>
      </c>
      <c r="B90" s="3" t="s">
        <v>558</v>
      </c>
      <c r="C90" t="s">
        <v>363</v>
      </c>
      <c r="D90" t="s">
        <v>364</v>
      </c>
      <c r="E90" t="s">
        <v>706</v>
      </c>
      <c r="F90" s="31">
        <v>185000000</v>
      </c>
      <c r="G90" s="2" t="s">
        <v>614</v>
      </c>
      <c r="J90" s="7" t="s">
        <v>705</v>
      </c>
      <c r="K90" t="s">
        <v>724</v>
      </c>
      <c r="M90">
        <v>9</v>
      </c>
    </row>
    <row r="91" spans="1:13" x14ac:dyDescent="0.3">
      <c r="A91">
        <f>VLOOKUP(B91,lookups!A2:B1000,2,FALSE)</f>
        <v>23</v>
      </c>
      <c r="B91" s="3" t="s">
        <v>558</v>
      </c>
      <c r="C91" t="s">
        <v>363</v>
      </c>
      <c r="D91" t="s">
        <v>364</v>
      </c>
      <c r="E91" t="s">
        <v>708</v>
      </c>
      <c r="F91" s="31">
        <v>852000000</v>
      </c>
      <c r="G91" s="2" t="s">
        <v>614</v>
      </c>
      <c r="J91" s="7" t="s">
        <v>709</v>
      </c>
      <c r="K91" t="s">
        <v>724</v>
      </c>
      <c r="M91">
        <v>9</v>
      </c>
    </row>
    <row r="92" spans="1:13" x14ac:dyDescent="0.3">
      <c r="A92">
        <f>VLOOKUP(B92,lookups!A2:B1000,2,FALSE)</f>
        <v>23</v>
      </c>
      <c r="B92" s="3" t="s">
        <v>558</v>
      </c>
      <c r="C92" t="s">
        <v>189</v>
      </c>
      <c r="D92" t="s">
        <v>190</v>
      </c>
      <c r="E92" t="s">
        <v>710</v>
      </c>
      <c r="F92" s="31">
        <v>340000000</v>
      </c>
      <c r="G92" s="2" t="s">
        <v>614</v>
      </c>
      <c r="J92" s="7" t="s">
        <v>711</v>
      </c>
      <c r="K92" t="s">
        <v>724</v>
      </c>
      <c r="M92">
        <v>9</v>
      </c>
    </row>
    <row r="93" spans="1:13" x14ac:dyDescent="0.3">
      <c r="A93">
        <f>VLOOKUP(B93,lookups!A2:B1000,2,FALSE)</f>
        <v>23</v>
      </c>
      <c r="B93" s="3" t="s">
        <v>558</v>
      </c>
      <c r="C93" t="s">
        <v>363</v>
      </c>
      <c r="D93" t="s">
        <v>364</v>
      </c>
      <c r="E93" t="s">
        <v>712</v>
      </c>
      <c r="F93" s="31">
        <v>171000000</v>
      </c>
      <c r="G93" s="2" t="s">
        <v>614</v>
      </c>
      <c r="J93" s="7" t="s">
        <v>713</v>
      </c>
      <c r="K93" t="s">
        <v>724</v>
      </c>
      <c r="M93">
        <v>9</v>
      </c>
    </row>
    <row r="94" spans="1:13" x14ac:dyDescent="0.3">
      <c r="A94">
        <f>VLOOKUP(B94,lookups!A2:B1000,2,FALSE)</f>
        <v>23</v>
      </c>
      <c r="B94" s="3" t="s">
        <v>558</v>
      </c>
      <c r="C94" t="s">
        <v>149</v>
      </c>
      <c r="D94" t="s">
        <v>150</v>
      </c>
      <c r="E94" t="s">
        <v>714</v>
      </c>
      <c r="F94" s="31">
        <v>376000000</v>
      </c>
      <c r="G94" s="2" t="s">
        <v>614</v>
      </c>
      <c r="J94" s="7" t="s">
        <v>715</v>
      </c>
      <c r="K94" t="s">
        <v>724</v>
      </c>
      <c r="M94">
        <v>9</v>
      </c>
    </row>
    <row r="95" spans="1:13" x14ac:dyDescent="0.3">
      <c r="A95">
        <f>VLOOKUP(B95,lookups!A2:B1000,2,FALSE)</f>
        <v>23</v>
      </c>
      <c r="B95" s="3" t="s">
        <v>558</v>
      </c>
      <c r="C95" t="s">
        <v>409</v>
      </c>
      <c r="D95" t="s">
        <v>410</v>
      </c>
      <c r="E95" t="s">
        <v>716</v>
      </c>
      <c r="F95" s="31">
        <v>6953000000</v>
      </c>
      <c r="G95" s="2" t="s">
        <v>614</v>
      </c>
      <c r="J95" s="7" t="s">
        <v>717</v>
      </c>
      <c r="K95" t="s">
        <v>724</v>
      </c>
      <c r="M95">
        <v>9</v>
      </c>
    </row>
    <row r="96" spans="1:13" x14ac:dyDescent="0.3">
      <c r="A96">
        <f>VLOOKUP(B96,lookups!A2:B1000,2,FALSE)</f>
        <v>23</v>
      </c>
      <c r="B96" s="3" t="s">
        <v>558</v>
      </c>
      <c r="C96" t="s">
        <v>495</v>
      </c>
      <c r="D96" t="s">
        <v>496</v>
      </c>
      <c r="E96" t="s">
        <v>718</v>
      </c>
      <c r="F96" s="31">
        <v>165000000</v>
      </c>
      <c r="G96" s="2" t="s">
        <v>614</v>
      </c>
      <c r="J96" s="7" t="s">
        <v>719</v>
      </c>
      <c r="K96" t="s">
        <v>724</v>
      </c>
      <c r="M96">
        <v>9</v>
      </c>
    </row>
    <row r="97" spans="1:13" x14ac:dyDescent="0.3">
      <c r="A97">
        <f>VLOOKUP(B97,lookups!A2:B1000,2,FALSE)</f>
        <v>23</v>
      </c>
      <c r="B97" s="3" t="s">
        <v>558</v>
      </c>
      <c r="C97" t="s">
        <v>495</v>
      </c>
      <c r="D97" t="s">
        <v>496</v>
      </c>
      <c r="E97" t="s">
        <v>720</v>
      </c>
      <c r="F97" s="31">
        <v>1000000</v>
      </c>
      <c r="G97" s="2" t="s">
        <v>614</v>
      </c>
      <c r="J97" s="7" t="s">
        <v>721</v>
      </c>
      <c r="K97" t="s">
        <v>724</v>
      </c>
      <c r="M97">
        <v>9</v>
      </c>
    </row>
    <row r="98" spans="1:13" x14ac:dyDescent="0.3">
      <c r="A98">
        <f>VLOOKUP(B98,lookups!A2:B1000,2,FALSE)</f>
        <v>23</v>
      </c>
      <c r="B98" s="3" t="s">
        <v>558</v>
      </c>
      <c r="C98" t="s">
        <v>253</v>
      </c>
      <c r="D98" t="s">
        <v>254</v>
      </c>
      <c r="E98" t="s">
        <v>722</v>
      </c>
      <c r="F98" s="31">
        <v>6125000000</v>
      </c>
      <c r="G98" s="2" t="s">
        <v>614</v>
      </c>
      <c r="J98" s="7" t="s">
        <v>723</v>
      </c>
      <c r="K98" t="s">
        <v>724</v>
      </c>
      <c r="M98">
        <v>9</v>
      </c>
    </row>
    <row r="99" spans="1:13" x14ac:dyDescent="0.3">
      <c r="A99">
        <f>VLOOKUP(B103,lookups!A17:B1015,2,FALSE)</f>
        <v>23</v>
      </c>
      <c r="B99" s="3" t="s">
        <v>558</v>
      </c>
      <c r="C99" t="s">
        <v>363</v>
      </c>
      <c r="D99" t="s">
        <v>364</v>
      </c>
      <c r="E99" t="s">
        <v>694</v>
      </c>
      <c r="F99" s="31">
        <v>2000000</v>
      </c>
      <c r="G99" s="2" t="s">
        <v>615</v>
      </c>
      <c r="J99" s="7" t="s">
        <v>695</v>
      </c>
      <c r="K99" t="s">
        <v>724</v>
      </c>
      <c r="M99">
        <v>9</v>
      </c>
    </row>
    <row r="100" spans="1:13" x14ac:dyDescent="0.3">
      <c r="A100">
        <f>VLOOKUP(B100,lookups!A17:B1015,2,FALSE)</f>
        <v>23</v>
      </c>
      <c r="B100" s="3" t="s">
        <v>558</v>
      </c>
      <c r="C100" t="s">
        <v>495</v>
      </c>
      <c r="D100" t="s">
        <v>496</v>
      </c>
      <c r="E100" t="s">
        <v>696</v>
      </c>
      <c r="F100" s="31">
        <v>500000</v>
      </c>
      <c r="G100" s="2" t="s">
        <v>615</v>
      </c>
      <c r="J100" s="7" t="s">
        <v>697</v>
      </c>
      <c r="K100" t="s">
        <v>724</v>
      </c>
      <c r="M100">
        <v>9</v>
      </c>
    </row>
    <row r="101" spans="1:13" x14ac:dyDescent="0.3">
      <c r="A101">
        <f>VLOOKUP(B101,lookups!A17:B1015,2,FALSE)</f>
        <v>23</v>
      </c>
      <c r="B101" s="3" t="s">
        <v>558</v>
      </c>
      <c r="C101" t="s">
        <v>495</v>
      </c>
      <c r="D101" t="s">
        <v>496</v>
      </c>
      <c r="E101" t="s">
        <v>698</v>
      </c>
      <c r="F101" s="31"/>
      <c r="G101" s="2" t="s">
        <v>615</v>
      </c>
      <c r="J101" s="7" t="s">
        <v>701</v>
      </c>
      <c r="K101" t="s">
        <v>724</v>
      </c>
      <c r="M101">
        <v>9</v>
      </c>
    </row>
    <row r="102" spans="1:13" x14ac:dyDescent="0.3">
      <c r="A102">
        <f>VLOOKUP(B102,lookups!A17:B1015,2,FALSE)</f>
        <v>23</v>
      </c>
      <c r="B102" s="3" t="s">
        <v>558</v>
      </c>
      <c r="C102" t="s">
        <v>495</v>
      </c>
      <c r="D102" t="s">
        <v>496</v>
      </c>
      <c r="E102" t="s">
        <v>699</v>
      </c>
      <c r="F102" s="31"/>
      <c r="G102" s="2" t="s">
        <v>615</v>
      </c>
      <c r="J102" s="7" t="s">
        <v>702</v>
      </c>
      <c r="K102" t="s">
        <v>724</v>
      </c>
      <c r="M102">
        <v>9</v>
      </c>
    </row>
    <row r="103" spans="1:13" x14ac:dyDescent="0.3">
      <c r="A103">
        <f>VLOOKUP(B103,lookups!A17:B1015,2,FALSE)</f>
        <v>23</v>
      </c>
      <c r="B103" s="3" t="s">
        <v>558</v>
      </c>
      <c r="C103" t="s">
        <v>189</v>
      </c>
      <c r="D103" t="s">
        <v>190</v>
      </c>
      <c r="E103" t="s">
        <v>700</v>
      </c>
      <c r="F103" s="31">
        <v>13000000</v>
      </c>
      <c r="G103" s="2" t="s">
        <v>615</v>
      </c>
      <c r="J103" s="7" t="s">
        <v>703</v>
      </c>
      <c r="K103" t="s">
        <v>724</v>
      </c>
      <c r="M103">
        <v>9</v>
      </c>
    </row>
    <row r="104" spans="1:13" x14ac:dyDescent="0.3">
      <c r="A104">
        <f>VLOOKUP(B104,lookups!A17:B1015,2,FALSE)</f>
        <v>23</v>
      </c>
      <c r="B104" s="3" t="s">
        <v>558</v>
      </c>
      <c r="C104" t="s">
        <v>363</v>
      </c>
      <c r="D104" t="s">
        <v>364</v>
      </c>
      <c r="E104" t="s">
        <v>704</v>
      </c>
      <c r="F104" s="31">
        <v>20000000</v>
      </c>
      <c r="G104" s="2" t="s">
        <v>615</v>
      </c>
      <c r="J104" s="7" t="s">
        <v>707</v>
      </c>
      <c r="K104" t="s">
        <v>724</v>
      </c>
      <c r="M104">
        <v>9</v>
      </c>
    </row>
    <row r="105" spans="1:13" x14ac:dyDescent="0.3">
      <c r="A105">
        <f>VLOOKUP(B105,lookups!A17:B1015,2,FALSE)</f>
        <v>23</v>
      </c>
      <c r="B105" s="3" t="s">
        <v>558</v>
      </c>
      <c r="C105" t="s">
        <v>363</v>
      </c>
      <c r="D105" t="s">
        <v>364</v>
      </c>
      <c r="E105" t="s">
        <v>706</v>
      </c>
      <c r="F105" s="31">
        <v>2400000</v>
      </c>
      <c r="G105" s="2" t="s">
        <v>615</v>
      </c>
      <c r="J105" s="7" t="s">
        <v>705</v>
      </c>
      <c r="K105" t="s">
        <v>724</v>
      </c>
      <c r="M105">
        <v>9</v>
      </c>
    </row>
    <row r="106" spans="1:13" x14ac:dyDescent="0.3">
      <c r="A106">
        <f>VLOOKUP(B106,lookups!A17:B1015,2,FALSE)</f>
        <v>23</v>
      </c>
      <c r="B106" s="3" t="s">
        <v>558</v>
      </c>
      <c r="C106" t="s">
        <v>363</v>
      </c>
      <c r="D106" t="s">
        <v>364</v>
      </c>
      <c r="E106" t="s">
        <v>708</v>
      </c>
      <c r="F106" s="31">
        <v>15000000</v>
      </c>
      <c r="G106" s="2" t="s">
        <v>615</v>
      </c>
      <c r="J106" s="7" t="s">
        <v>709</v>
      </c>
      <c r="K106" t="s">
        <v>724</v>
      </c>
      <c r="M106">
        <v>9</v>
      </c>
    </row>
    <row r="107" spans="1:13" x14ac:dyDescent="0.3">
      <c r="A107">
        <f>VLOOKUP(B107,lookups!A17:B1015,2,FALSE)</f>
        <v>23</v>
      </c>
      <c r="B107" s="3" t="s">
        <v>558</v>
      </c>
      <c r="C107" t="s">
        <v>189</v>
      </c>
      <c r="D107" t="s">
        <v>190</v>
      </c>
      <c r="E107" t="s">
        <v>710</v>
      </c>
      <c r="F107" s="31">
        <v>15000000</v>
      </c>
      <c r="G107" s="2" t="s">
        <v>615</v>
      </c>
      <c r="J107" s="7" t="s">
        <v>711</v>
      </c>
      <c r="K107" t="s">
        <v>724</v>
      </c>
      <c r="M107">
        <v>9</v>
      </c>
    </row>
    <row r="108" spans="1:13" x14ac:dyDescent="0.3">
      <c r="A108">
        <f>VLOOKUP(B108,lookups!A17:B1015,2,FALSE)</f>
        <v>23</v>
      </c>
      <c r="B108" s="3" t="s">
        <v>558</v>
      </c>
      <c r="C108" t="s">
        <v>363</v>
      </c>
      <c r="D108" t="s">
        <v>364</v>
      </c>
      <c r="E108" t="s">
        <v>712</v>
      </c>
      <c r="F108" s="31">
        <v>1100000</v>
      </c>
      <c r="G108" s="2" t="s">
        <v>615</v>
      </c>
      <c r="J108" s="7" t="s">
        <v>713</v>
      </c>
      <c r="K108" t="s">
        <v>724</v>
      </c>
      <c r="M108">
        <v>9</v>
      </c>
    </row>
    <row r="109" spans="1:13" x14ac:dyDescent="0.3">
      <c r="A109">
        <f>VLOOKUP(B109,lookups!A17:B1015,2,FALSE)</f>
        <v>23</v>
      </c>
      <c r="B109" s="3" t="s">
        <v>558</v>
      </c>
      <c r="C109" t="s">
        <v>149</v>
      </c>
      <c r="D109" t="s">
        <v>150</v>
      </c>
      <c r="E109" t="s">
        <v>714</v>
      </c>
      <c r="F109" s="31">
        <v>6300000</v>
      </c>
      <c r="G109" s="2" t="s">
        <v>615</v>
      </c>
      <c r="J109" s="7" t="s">
        <v>715</v>
      </c>
      <c r="K109" t="s">
        <v>724</v>
      </c>
      <c r="M109">
        <v>9</v>
      </c>
    </row>
    <row r="110" spans="1:13" x14ac:dyDescent="0.3">
      <c r="A110">
        <f>VLOOKUP(B110,lookups!A17:B1015,2,FALSE)</f>
        <v>23</v>
      </c>
      <c r="B110" s="3" t="s">
        <v>558</v>
      </c>
      <c r="C110" t="s">
        <v>409</v>
      </c>
      <c r="D110" t="s">
        <v>410</v>
      </c>
      <c r="E110" t="s">
        <v>716</v>
      </c>
      <c r="F110" s="31"/>
      <c r="G110" s="2" t="s">
        <v>615</v>
      </c>
      <c r="J110" s="7" t="s">
        <v>717</v>
      </c>
      <c r="K110" t="s">
        <v>724</v>
      </c>
      <c r="M110">
        <v>9</v>
      </c>
    </row>
    <row r="111" spans="1:13" x14ac:dyDescent="0.3">
      <c r="A111">
        <f>VLOOKUP(B111,lookups!A17:B1015,2,FALSE)</f>
        <v>23</v>
      </c>
      <c r="B111" s="3" t="s">
        <v>558</v>
      </c>
      <c r="C111" t="s">
        <v>495</v>
      </c>
      <c r="D111" t="s">
        <v>496</v>
      </c>
      <c r="E111" t="s">
        <v>718</v>
      </c>
      <c r="F111" s="31">
        <v>2100000</v>
      </c>
      <c r="G111" s="2" t="s">
        <v>615</v>
      </c>
      <c r="J111" s="7" t="s">
        <v>719</v>
      </c>
      <c r="K111" t="s">
        <v>724</v>
      </c>
      <c r="M111">
        <v>9</v>
      </c>
    </row>
    <row r="112" spans="1:13" x14ac:dyDescent="0.3">
      <c r="A112">
        <f>VLOOKUP(B112,lookups!A17:B1015,2,FALSE)</f>
        <v>23</v>
      </c>
      <c r="B112" s="3" t="s">
        <v>558</v>
      </c>
      <c r="C112" t="s">
        <v>495</v>
      </c>
      <c r="D112" t="s">
        <v>496</v>
      </c>
      <c r="E112" t="s">
        <v>720</v>
      </c>
      <c r="F112" s="31">
        <v>2500000</v>
      </c>
      <c r="G112" s="2" t="s">
        <v>615</v>
      </c>
      <c r="J112" s="7" t="s">
        <v>721</v>
      </c>
      <c r="K112" t="s">
        <v>724</v>
      </c>
      <c r="M112">
        <v>9</v>
      </c>
    </row>
    <row r="113" spans="1:13" x14ac:dyDescent="0.3">
      <c r="A113">
        <f>VLOOKUP(B113,lookups!A17:B1015,2,FALSE)</f>
        <v>23</v>
      </c>
      <c r="B113" s="3" t="s">
        <v>558</v>
      </c>
      <c r="C113" t="s">
        <v>253</v>
      </c>
      <c r="D113" t="s">
        <v>254</v>
      </c>
      <c r="E113" t="s">
        <v>722</v>
      </c>
      <c r="F113" s="31">
        <v>12800000</v>
      </c>
      <c r="G113" s="2" t="s">
        <v>615</v>
      </c>
      <c r="J113" s="7" t="s">
        <v>723</v>
      </c>
      <c r="K113" t="s">
        <v>724</v>
      </c>
      <c r="M113">
        <v>9</v>
      </c>
    </row>
    <row r="114" spans="1:13" x14ac:dyDescent="0.3">
      <c r="A114">
        <f>VLOOKUP(B114,lookups!A2:B1000,2,FALSE)</f>
        <v>11</v>
      </c>
      <c r="B114" s="3" t="s">
        <v>546</v>
      </c>
      <c r="C114" t="s">
        <v>261</v>
      </c>
      <c r="D114" t="s">
        <v>262</v>
      </c>
      <c r="E114" t="s">
        <v>734</v>
      </c>
      <c r="F114" s="31"/>
      <c r="H114" s="31">
        <v>540000</v>
      </c>
      <c r="I114" s="1" t="s">
        <v>735</v>
      </c>
      <c r="J114" s="7" t="s">
        <v>736</v>
      </c>
      <c r="L114" t="s">
        <v>737</v>
      </c>
      <c r="M114">
        <v>12</v>
      </c>
    </row>
    <row r="115" spans="1:13" x14ac:dyDescent="0.3">
      <c r="A115">
        <f>VLOOKUP(B115,lookups!A2:B1000,2,FALSE)</f>
        <v>32</v>
      </c>
      <c r="B115" s="3" t="s">
        <v>567</v>
      </c>
      <c r="C115" t="s">
        <v>509</v>
      </c>
      <c r="D115" t="s">
        <v>510</v>
      </c>
      <c r="E115" t="s">
        <v>738</v>
      </c>
      <c r="F115" s="31">
        <v>20240000</v>
      </c>
      <c r="G115" s="2" t="s">
        <v>614</v>
      </c>
      <c r="H115">
        <v>10</v>
      </c>
      <c r="I115" s="1" t="s">
        <v>529</v>
      </c>
      <c r="J115" s="7" t="s">
        <v>739</v>
      </c>
      <c r="K115" t="s">
        <v>740</v>
      </c>
      <c r="L115" t="s">
        <v>744</v>
      </c>
      <c r="M115">
        <v>13</v>
      </c>
    </row>
    <row r="116" spans="1:13" x14ac:dyDescent="0.3">
      <c r="A116">
        <f>VLOOKUP(B116,lookups!A2:B1000,2,FALSE)</f>
        <v>10</v>
      </c>
      <c r="B116" s="3" t="s">
        <v>11</v>
      </c>
      <c r="C116" t="s">
        <v>119</v>
      </c>
      <c r="D116" t="s">
        <v>120</v>
      </c>
      <c r="E116" t="s">
        <v>745</v>
      </c>
      <c r="F116" s="31">
        <v>114860000</v>
      </c>
      <c r="G116" s="2" t="s">
        <v>614</v>
      </c>
      <c r="H116">
        <v>50</v>
      </c>
      <c r="I116" s="1" t="s">
        <v>529</v>
      </c>
      <c r="J116" s="7" t="s">
        <v>751</v>
      </c>
      <c r="K116" t="s">
        <v>747</v>
      </c>
      <c r="L116" t="s">
        <v>746</v>
      </c>
      <c r="M116">
        <v>14</v>
      </c>
    </row>
    <row r="117" spans="1:13" x14ac:dyDescent="0.3">
      <c r="A117">
        <f>VLOOKUP(B117,lookups!A2:B1000,2,FALSE)</f>
        <v>46</v>
      </c>
      <c r="B117" s="3" t="s">
        <v>748</v>
      </c>
      <c r="C117" t="s">
        <v>119</v>
      </c>
      <c r="D117" t="s">
        <v>120</v>
      </c>
      <c r="E117" t="s">
        <v>745</v>
      </c>
      <c r="F117" s="31">
        <v>1200000</v>
      </c>
      <c r="G117" s="2" t="s">
        <v>614</v>
      </c>
      <c r="H117">
        <v>50</v>
      </c>
      <c r="I117" s="1" t="s">
        <v>529</v>
      </c>
      <c r="J117" s="7" t="s">
        <v>752</v>
      </c>
      <c r="K117" t="s">
        <v>747</v>
      </c>
      <c r="L117" t="s">
        <v>746</v>
      </c>
      <c r="M117">
        <v>14</v>
      </c>
    </row>
    <row r="118" spans="1:13" x14ac:dyDescent="0.3">
      <c r="A118">
        <f>VLOOKUP(B118,lookups!A2:B1000,2,FALSE)</f>
        <v>47</v>
      </c>
      <c r="B118" s="3" t="s">
        <v>749</v>
      </c>
      <c r="C118" t="s">
        <v>119</v>
      </c>
      <c r="D118" t="s">
        <v>120</v>
      </c>
      <c r="E118" t="s">
        <v>745</v>
      </c>
      <c r="F118" s="31">
        <v>1590000</v>
      </c>
      <c r="G118" s="2" t="s">
        <v>614</v>
      </c>
      <c r="H118">
        <v>50</v>
      </c>
      <c r="I118" s="1" t="s">
        <v>529</v>
      </c>
      <c r="J118" s="7" t="s">
        <v>752</v>
      </c>
      <c r="K118" t="s">
        <v>747</v>
      </c>
      <c r="L118" t="s">
        <v>746</v>
      </c>
      <c r="M118">
        <v>14</v>
      </c>
    </row>
    <row r="119" spans="1:13" x14ac:dyDescent="0.3">
      <c r="A119">
        <f>VLOOKUP(B119,lookups!A2:B1000,2,FALSE)</f>
        <v>35</v>
      </c>
      <c r="B119" s="3" t="s">
        <v>599</v>
      </c>
      <c r="C119" t="s">
        <v>119</v>
      </c>
      <c r="D119" t="s">
        <v>120</v>
      </c>
      <c r="E119" t="s">
        <v>745</v>
      </c>
      <c r="F119" s="31">
        <f>3140000+2490000</f>
        <v>5630000</v>
      </c>
      <c r="G119" s="2" t="s">
        <v>614</v>
      </c>
      <c r="H119">
        <v>50</v>
      </c>
      <c r="I119" s="1" t="s">
        <v>529</v>
      </c>
      <c r="J119" s="7" t="s">
        <v>752</v>
      </c>
      <c r="K119" t="s">
        <v>747</v>
      </c>
      <c r="L119" t="s">
        <v>746</v>
      </c>
      <c r="M119">
        <v>14</v>
      </c>
    </row>
    <row r="120" spans="1:13" x14ac:dyDescent="0.3">
      <c r="A120">
        <f>VLOOKUP(B120,lookups!A2:B1000,2,FALSE)</f>
        <v>48</v>
      </c>
      <c r="B120" s="3" t="s">
        <v>750</v>
      </c>
      <c r="C120" t="s">
        <v>119</v>
      </c>
      <c r="D120" t="s">
        <v>120</v>
      </c>
      <c r="E120" t="s">
        <v>745</v>
      </c>
      <c r="F120" s="31">
        <v>980000</v>
      </c>
      <c r="G120" s="2" t="s">
        <v>614</v>
      </c>
      <c r="H120">
        <v>50</v>
      </c>
      <c r="I120" s="1" t="s">
        <v>529</v>
      </c>
      <c r="J120" s="7" t="s">
        <v>752</v>
      </c>
      <c r="K120" t="s">
        <v>747</v>
      </c>
      <c r="L120" t="s">
        <v>746</v>
      </c>
      <c r="M120">
        <v>14</v>
      </c>
    </row>
    <row r="121" spans="1:13" x14ac:dyDescent="0.3">
      <c r="A121">
        <f>VLOOKUP(B121,lookups!A2:B1000,2,FALSE)</f>
        <v>4</v>
      </c>
      <c r="B121" s="3" t="s">
        <v>628</v>
      </c>
      <c r="C121" t="s">
        <v>119</v>
      </c>
      <c r="D121" t="s">
        <v>120</v>
      </c>
      <c r="E121" t="s">
        <v>745</v>
      </c>
      <c r="F121" s="31">
        <v>384610000</v>
      </c>
      <c r="G121" s="2" t="s">
        <v>614</v>
      </c>
      <c r="J121" s="7" t="s">
        <v>752</v>
      </c>
      <c r="K121" t="s">
        <v>747</v>
      </c>
      <c r="L121" t="s">
        <v>746</v>
      </c>
      <c r="M121">
        <v>14</v>
      </c>
    </row>
    <row r="122" spans="1:13" x14ac:dyDescent="0.3">
      <c r="A122">
        <f>VLOOKUP(B122,lookups!A2:B1000,2,FALSE)</f>
        <v>49</v>
      </c>
      <c r="B122" s="3" t="s">
        <v>757</v>
      </c>
      <c r="C122" t="s">
        <v>229</v>
      </c>
      <c r="D122" t="s">
        <v>230</v>
      </c>
      <c r="E122" t="s">
        <v>759</v>
      </c>
      <c r="F122" s="31"/>
      <c r="J122" s="7" t="s">
        <v>760</v>
      </c>
      <c r="L122" t="s">
        <v>761</v>
      </c>
      <c r="M122">
        <v>15</v>
      </c>
    </row>
    <row r="123" spans="1:13" x14ac:dyDescent="0.3">
      <c r="A123">
        <f>VLOOKUP(B123,lookups!A2:B1000,2,FALSE)</f>
        <v>50</v>
      </c>
      <c r="B123" s="3" t="s">
        <v>758</v>
      </c>
      <c r="C123" t="s">
        <v>229</v>
      </c>
      <c r="D123" t="s">
        <v>230</v>
      </c>
      <c r="E123" t="s">
        <v>759</v>
      </c>
      <c r="F123" s="31"/>
      <c r="J123" s="7" t="s">
        <v>760</v>
      </c>
      <c r="L123" t="s">
        <v>761</v>
      </c>
      <c r="M123">
        <v>15</v>
      </c>
    </row>
    <row r="124" spans="1:13" x14ac:dyDescent="0.3">
      <c r="A124">
        <f>VLOOKUP(B124,lookups!A2:B1000,2,FALSE)</f>
        <v>22</v>
      </c>
      <c r="B124" s="3" t="s">
        <v>557</v>
      </c>
      <c r="C124" t="s">
        <v>229</v>
      </c>
      <c r="D124" t="s">
        <v>230</v>
      </c>
      <c r="E124" t="s">
        <v>759</v>
      </c>
      <c r="F124" s="31"/>
      <c r="J124" s="7" t="s">
        <v>760</v>
      </c>
      <c r="K124" t="s">
        <v>762</v>
      </c>
      <c r="L124" t="s">
        <v>761</v>
      </c>
      <c r="M124">
        <v>15</v>
      </c>
    </row>
    <row r="125" spans="1:13" x14ac:dyDescent="0.3">
      <c r="A125">
        <f>VLOOKUP(B125,lookups!A2:B1000,2,FALSE)</f>
        <v>29</v>
      </c>
      <c r="B125" s="3" t="s">
        <v>564</v>
      </c>
      <c r="C125" t="s">
        <v>229</v>
      </c>
      <c r="D125" t="s">
        <v>230</v>
      </c>
      <c r="E125" t="s">
        <v>759</v>
      </c>
      <c r="F125" s="31"/>
      <c r="H125">
        <v>572000000</v>
      </c>
      <c r="I125" s="1" t="s">
        <v>735</v>
      </c>
      <c r="J125" s="7" t="s">
        <v>760</v>
      </c>
      <c r="L125" t="s">
        <v>761</v>
      </c>
      <c r="M125">
        <v>15</v>
      </c>
    </row>
    <row r="126" spans="1:13" x14ac:dyDescent="0.3">
      <c r="A126">
        <f>VLOOKUP(B126,lookups!A2:B1000,2,FALSE)</f>
        <v>26</v>
      </c>
      <c r="B126" s="3" t="s">
        <v>561</v>
      </c>
      <c r="C126" t="s">
        <v>229</v>
      </c>
      <c r="D126" t="s">
        <v>230</v>
      </c>
      <c r="E126" t="s">
        <v>759</v>
      </c>
      <c r="F126" s="31"/>
      <c r="J126" s="7" t="s">
        <v>760</v>
      </c>
      <c r="L126" t="s">
        <v>761</v>
      </c>
      <c r="M126">
        <v>15</v>
      </c>
    </row>
    <row r="127" spans="1:13" x14ac:dyDescent="0.3">
      <c r="A127">
        <f>VLOOKUP(B127,lookups!A2:B1000,2,FALSE)</f>
        <v>25</v>
      </c>
      <c r="B127" s="3" t="s">
        <v>560</v>
      </c>
      <c r="C127" t="s">
        <v>111</v>
      </c>
      <c r="D127" t="s">
        <v>112</v>
      </c>
      <c r="E127" t="s">
        <v>772</v>
      </c>
      <c r="F127" s="31"/>
      <c r="H127">
        <v>2832</v>
      </c>
      <c r="I127" s="1" t="s">
        <v>773</v>
      </c>
      <c r="J127" s="7" t="s">
        <v>776</v>
      </c>
      <c r="K127" t="s">
        <v>774</v>
      </c>
      <c r="L127" t="s">
        <v>775</v>
      </c>
      <c r="M127">
        <v>18</v>
      </c>
    </row>
    <row r="128" spans="1:13" x14ac:dyDescent="0.3">
      <c r="A128">
        <f>VLOOKUP(B128,lookups!A2:B1000,2,FALSE)</f>
        <v>25</v>
      </c>
      <c r="B128" s="3" t="s">
        <v>560</v>
      </c>
      <c r="C128" t="s">
        <v>111</v>
      </c>
      <c r="D128" t="s">
        <v>112</v>
      </c>
      <c r="E128" t="s">
        <v>772</v>
      </c>
      <c r="F128" s="31"/>
      <c r="H128">
        <v>708</v>
      </c>
      <c r="I128" s="1" t="s">
        <v>773</v>
      </c>
      <c r="J128" s="7" t="s">
        <v>777</v>
      </c>
      <c r="L128" t="s">
        <v>775</v>
      </c>
      <c r="M128">
        <v>18</v>
      </c>
    </row>
    <row r="129" spans="1:13" x14ac:dyDescent="0.3">
      <c r="A129">
        <f>VLOOKUP(B129,lookups!A2:B1000,2,FALSE)</f>
        <v>29</v>
      </c>
      <c r="B129" s="3" t="s">
        <v>564</v>
      </c>
      <c r="C129" t="s">
        <v>111</v>
      </c>
      <c r="D129" t="s">
        <v>112</v>
      </c>
      <c r="E129" t="s">
        <v>772</v>
      </c>
      <c r="F129" s="31"/>
      <c r="H129">
        <v>863400</v>
      </c>
      <c r="I129" s="1" t="s">
        <v>735</v>
      </c>
      <c r="J129" s="7" t="s">
        <v>778</v>
      </c>
      <c r="L129" t="s">
        <v>775</v>
      </c>
      <c r="M129">
        <v>18</v>
      </c>
    </row>
    <row r="130" spans="1:13" x14ac:dyDescent="0.3">
      <c r="A130">
        <f>VLOOKUP(B130,lookups!A2:B1000,2,FALSE)</f>
        <v>2</v>
      </c>
      <c r="B130" s="3" t="s">
        <v>530</v>
      </c>
      <c r="C130" t="s">
        <v>111</v>
      </c>
      <c r="D130" t="s">
        <v>112</v>
      </c>
      <c r="E130" t="s">
        <v>772</v>
      </c>
      <c r="F130" s="31"/>
      <c r="H130">
        <v>100</v>
      </c>
      <c r="I130" s="1" t="s">
        <v>529</v>
      </c>
      <c r="J130" s="7" t="s">
        <v>779</v>
      </c>
      <c r="L130" t="s">
        <v>775</v>
      </c>
      <c r="M130">
        <v>18</v>
      </c>
    </row>
    <row r="131" spans="1:13" x14ac:dyDescent="0.3">
      <c r="A131" t="e">
        <f>VLOOKUP(B131,lookups!A2:B1000,2,FALSE)</f>
        <v>#N/A</v>
      </c>
      <c r="F131" s="31"/>
      <c r="J131" s="7"/>
    </row>
    <row r="132" spans="1:13" x14ac:dyDescent="0.3">
      <c r="A132" t="e">
        <f>VLOOKUP(B132,lookups!A2:B1000,2,FALSE)</f>
        <v>#N/A</v>
      </c>
      <c r="F132" s="31"/>
      <c r="J132" s="7"/>
    </row>
    <row r="133" spans="1:13" x14ac:dyDescent="0.3">
      <c r="A133" t="e">
        <f>VLOOKUP(B133,lookups!A2:B1000,2,FALSE)</f>
        <v>#N/A</v>
      </c>
      <c r="F133" s="31"/>
      <c r="J133" s="7"/>
    </row>
    <row r="134" spans="1:13" x14ac:dyDescent="0.3">
      <c r="A134" t="e">
        <f>VLOOKUP(B134,lookups!A2:B1000,2,FALSE)</f>
        <v>#N/A</v>
      </c>
      <c r="F134" s="31"/>
      <c r="J134" s="7"/>
    </row>
    <row r="135" spans="1:13" x14ac:dyDescent="0.3">
      <c r="A135" t="e">
        <f>VLOOKUP(B135,lookups!A2:B1000,2,FALSE)</f>
        <v>#N/A</v>
      </c>
      <c r="F135" s="31"/>
      <c r="J135" s="7"/>
    </row>
    <row r="136" spans="1:13" x14ac:dyDescent="0.3">
      <c r="F136" s="31"/>
      <c r="J136" s="7"/>
    </row>
    <row r="137" spans="1:13" x14ac:dyDescent="0.3">
      <c r="F137" s="31"/>
      <c r="J137" s="7"/>
    </row>
    <row r="138" spans="1:13" x14ac:dyDescent="0.3">
      <c r="F138" s="31"/>
      <c r="J138" s="7"/>
    </row>
    <row r="139" spans="1:13" x14ac:dyDescent="0.3">
      <c r="F139" s="31"/>
      <c r="J139" s="7"/>
    </row>
    <row r="140" spans="1:13" x14ac:dyDescent="0.3">
      <c r="F140" s="31"/>
      <c r="J140" s="7"/>
    </row>
    <row r="141" spans="1:13" x14ac:dyDescent="0.3">
      <c r="F141" s="31"/>
      <c r="J141" s="7"/>
    </row>
    <row r="142" spans="1:13" x14ac:dyDescent="0.3">
      <c r="F142" s="31"/>
      <c r="J142" s="7"/>
    </row>
    <row r="143" spans="1:13" x14ac:dyDescent="0.3">
      <c r="F143" s="31"/>
      <c r="J143" s="7"/>
    </row>
    <row r="144" spans="1:13" x14ac:dyDescent="0.3">
      <c r="F144" s="31"/>
      <c r="J144" s="7"/>
    </row>
    <row r="145" spans="6:10" x14ac:dyDescent="0.3">
      <c r="F145" s="31"/>
      <c r="J145" s="7"/>
    </row>
    <row r="146" spans="6:10" x14ac:dyDescent="0.3">
      <c r="F146" s="31"/>
      <c r="J146" s="7"/>
    </row>
    <row r="147" spans="6:10" x14ac:dyDescent="0.3">
      <c r="F147" s="31"/>
      <c r="J147" s="7"/>
    </row>
    <row r="148" spans="6:10" x14ac:dyDescent="0.3">
      <c r="F148" s="31"/>
      <c r="J148" s="7"/>
    </row>
    <row r="149" spans="6:10" x14ac:dyDescent="0.3">
      <c r="F149" s="31"/>
      <c r="J149" s="7"/>
    </row>
    <row r="150" spans="6:10" x14ac:dyDescent="0.3">
      <c r="F150" s="31"/>
      <c r="J150" s="7"/>
    </row>
    <row r="151" spans="6:10" x14ac:dyDescent="0.3">
      <c r="F151" s="31"/>
      <c r="J151" s="7"/>
    </row>
    <row r="152" spans="6:10" x14ac:dyDescent="0.3">
      <c r="F152" s="31"/>
      <c r="J152" s="7"/>
    </row>
    <row r="153" spans="6:10" x14ac:dyDescent="0.3">
      <c r="F153" s="31"/>
      <c r="J153" s="7"/>
    </row>
    <row r="154" spans="6:10" x14ac:dyDescent="0.3">
      <c r="F154" s="31"/>
      <c r="J154" s="7"/>
    </row>
    <row r="155" spans="6:10" x14ac:dyDescent="0.3">
      <c r="F155" s="31"/>
      <c r="J155" s="7"/>
    </row>
    <row r="156" spans="6:10" x14ac:dyDescent="0.3">
      <c r="F156" s="31"/>
      <c r="J156" s="7"/>
    </row>
    <row r="157" spans="6:10" x14ac:dyDescent="0.3">
      <c r="F157" s="31"/>
      <c r="J157" s="7"/>
    </row>
    <row r="158" spans="6:10" x14ac:dyDescent="0.3">
      <c r="F158" s="31"/>
      <c r="J158" s="7"/>
    </row>
    <row r="159" spans="6:10" x14ac:dyDescent="0.3">
      <c r="F159" s="31"/>
      <c r="J159" s="7"/>
    </row>
    <row r="160" spans="6:10" x14ac:dyDescent="0.3">
      <c r="F160" s="31"/>
      <c r="J160" s="7"/>
    </row>
    <row r="161" spans="6:10" x14ac:dyDescent="0.3">
      <c r="F161" s="31"/>
      <c r="J161" s="7"/>
    </row>
    <row r="162" spans="6:10" x14ac:dyDescent="0.3">
      <c r="F162" s="31"/>
      <c r="J162" s="7"/>
    </row>
    <row r="163" spans="6:10" x14ac:dyDescent="0.3">
      <c r="F163" s="31"/>
      <c r="J163" s="7"/>
    </row>
    <row r="164" spans="6:10" x14ac:dyDescent="0.3">
      <c r="F164" s="31"/>
      <c r="J164" s="7"/>
    </row>
    <row r="165" spans="6:10" x14ac:dyDescent="0.3">
      <c r="F165" s="31"/>
      <c r="J165" s="7"/>
    </row>
    <row r="166" spans="6:10" x14ac:dyDescent="0.3">
      <c r="F166" s="31"/>
      <c r="J166" s="7"/>
    </row>
    <row r="167" spans="6:10" x14ac:dyDescent="0.3">
      <c r="F167" s="31"/>
      <c r="J167" s="7"/>
    </row>
    <row r="168" spans="6:10" x14ac:dyDescent="0.3">
      <c r="F168" s="31"/>
      <c r="J168" s="7"/>
    </row>
    <row r="169" spans="6:10" x14ac:dyDescent="0.3">
      <c r="F169" s="31"/>
      <c r="J169" s="7"/>
    </row>
    <row r="170" spans="6:10" x14ac:dyDescent="0.3">
      <c r="F170" s="31"/>
      <c r="J170" s="7"/>
    </row>
    <row r="171" spans="6:10" x14ac:dyDescent="0.3">
      <c r="F171" s="31"/>
      <c r="J171" s="7"/>
    </row>
    <row r="172" spans="6:10" x14ac:dyDescent="0.3">
      <c r="F172" s="31"/>
      <c r="J172" s="7"/>
    </row>
    <row r="173" spans="6:10" x14ac:dyDescent="0.3">
      <c r="F173" s="31"/>
      <c r="J173" s="7"/>
    </row>
    <row r="174" spans="6:10" x14ac:dyDescent="0.3">
      <c r="F174" s="31"/>
      <c r="J174" s="7"/>
    </row>
    <row r="175" spans="6:10" x14ac:dyDescent="0.3">
      <c r="F175" s="31"/>
      <c r="J175" s="7"/>
    </row>
    <row r="176" spans="6:10" x14ac:dyDescent="0.3">
      <c r="F176" s="31"/>
      <c r="J176" s="7"/>
    </row>
    <row r="177" spans="6:10" x14ac:dyDescent="0.3">
      <c r="F177" s="31"/>
      <c r="J177" s="7"/>
    </row>
    <row r="178" spans="6:10" x14ac:dyDescent="0.3">
      <c r="F178" s="31"/>
      <c r="J178" s="7"/>
    </row>
    <row r="179" spans="6:10" x14ac:dyDescent="0.3">
      <c r="F179" s="31"/>
      <c r="J179" s="7"/>
    </row>
    <row r="180" spans="6:10" x14ac:dyDescent="0.3">
      <c r="F180" s="31"/>
      <c r="J180" s="7"/>
    </row>
    <row r="181" spans="6:10" x14ac:dyDescent="0.3">
      <c r="F181" s="31"/>
      <c r="J181" s="7"/>
    </row>
    <row r="182" spans="6:10" x14ac:dyDescent="0.3">
      <c r="F182" s="31"/>
      <c r="J182" s="7"/>
    </row>
    <row r="183" spans="6:10" x14ac:dyDescent="0.3">
      <c r="F183" s="31"/>
      <c r="J183" s="7"/>
    </row>
    <row r="184" spans="6:10" x14ac:dyDescent="0.3">
      <c r="F184" s="31"/>
      <c r="J184" s="7"/>
    </row>
    <row r="185" spans="6:10" x14ac:dyDescent="0.3">
      <c r="F185" s="31"/>
      <c r="J185" s="7"/>
    </row>
    <row r="186" spans="6:10" x14ac:dyDescent="0.3">
      <c r="F186" s="31"/>
      <c r="J186" s="7"/>
    </row>
    <row r="187" spans="6:10" x14ac:dyDescent="0.3">
      <c r="F187" s="31"/>
      <c r="J187" s="7"/>
    </row>
    <row r="188" spans="6:10" x14ac:dyDescent="0.3">
      <c r="F188" s="31"/>
      <c r="J188" s="7"/>
    </row>
    <row r="189" spans="6:10" x14ac:dyDescent="0.3">
      <c r="F189" s="31"/>
      <c r="J189" s="7"/>
    </row>
    <row r="190" spans="6:10" x14ac:dyDescent="0.3">
      <c r="F190" s="31"/>
      <c r="J190" s="7"/>
    </row>
    <row r="191" spans="6:10" x14ac:dyDescent="0.3">
      <c r="F191" s="31"/>
      <c r="J191" s="7"/>
    </row>
    <row r="192" spans="6:10" x14ac:dyDescent="0.3">
      <c r="F192" s="31"/>
      <c r="J192" s="7"/>
    </row>
    <row r="193" spans="6:10" x14ac:dyDescent="0.3">
      <c r="F193" s="31"/>
      <c r="J193" s="7"/>
    </row>
    <row r="194" spans="6:10" x14ac:dyDescent="0.3">
      <c r="F194" s="31"/>
      <c r="J194" s="7"/>
    </row>
    <row r="195" spans="6:10" x14ac:dyDescent="0.3">
      <c r="F195" s="31"/>
      <c r="J195" s="7"/>
    </row>
    <row r="196" spans="6:10" x14ac:dyDescent="0.3">
      <c r="F196" s="31"/>
      <c r="J196" s="7"/>
    </row>
    <row r="197" spans="6:10" x14ac:dyDescent="0.3">
      <c r="F197" s="31"/>
      <c r="J197" s="7"/>
    </row>
    <row r="198" spans="6:10" x14ac:dyDescent="0.3">
      <c r="F198" s="31"/>
      <c r="J198" s="7"/>
    </row>
    <row r="199" spans="6:10" x14ac:dyDescent="0.3">
      <c r="F199" s="31"/>
      <c r="J199" s="7"/>
    </row>
    <row r="200" spans="6:10" x14ac:dyDescent="0.3">
      <c r="F200" s="31"/>
      <c r="J200" s="7"/>
    </row>
    <row r="201" spans="6:10" x14ac:dyDescent="0.3">
      <c r="F201" s="31"/>
      <c r="J201" s="7"/>
    </row>
    <row r="202" spans="6:10" x14ac:dyDescent="0.3">
      <c r="F202" s="31"/>
      <c r="J202" s="7"/>
    </row>
    <row r="203" spans="6:10" x14ac:dyDescent="0.3">
      <c r="F203" s="31"/>
      <c r="J203" s="7"/>
    </row>
    <row r="204" spans="6:10" x14ac:dyDescent="0.3">
      <c r="F204" s="31"/>
      <c r="J204" s="7"/>
    </row>
    <row r="205" spans="6:10" x14ac:dyDescent="0.3">
      <c r="F205" s="31"/>
      <c r="J205" s="7"/>
    </row>
    <row r="206" spans="6:10" x14ac:dyDescent="0.3">
      <c r="F206" s="31"/>
      <c r="J206" s="7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lookups!$D$2:$D$1000</xm:f>
          </x14:formula1>
          <xm:sqref>G2:G206</xm:sqref>
        </x14:dataValidation>
        <x14:dataValidation type="list" allowBlank="1" showInputMessage="1" showErrorMessage="1">
          <x14:formula1>
            <xm:f>lookups!$F$2:$F$1000</xm:f>
          </x14:formula1>
          <xm:sqref>I2:I206</xm:sqref>
        </x14:dataValidation>
        <x14:dataValidation type="list" showInputMessage="1" showErrorMessage="1">
          <x14:formula1>
            <xm:f>references!$A$2:$A$50</xm:f>
          </x14:formula1>
          <xm:sqref>M2:M206</xm:sqref>
        </x14:dataValidation>
        <x14:dataValidation type="list" allowBlank="1" showInputMessage="1" showErrorMessage="1">
          <x14:formula1>
            <xm:f>lookups!$I$2:$I$247</xm:f>
          </x14:formula1>
          <xm:sqref>D2:D206</xm:sqref>
        </x14:dataValidation>
        <x14:dataValidation type="list" showInputMessage="1" showErrorMessage="1">
          <x14:formula1>
            <xm:f>lookups!$A$2:$A$92</xm:f>
          </x14:formula1>
          <xm:sqref>B1:B83 B85:B98 B100:B1048576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7"/>
  <sheetViews>
    <sheetView zoomScale="69" workbookViewId="0">
      <selection activeCell="A40" sqref="A40"/>
    </sheetView>
  </sheetViews>
  <sheetFormatPr defaultColWidth="11.19921875" defaultRowHeight="15.6" x14ac:dyDescent="0.3"/>
  <cols>
    <col min="1" max="1" width="50.8984375" style="3" bestFit="1" customWidth="1"/>
    <col min="2" max="2" width="13.69921875" style="7" customWidth="1"/>
    <col min="3" max="3" width="4.19921875" style="15" customWidth="1"/>
    <col min="4" max="4" width="24" style="2" bestFit="1" customWidth="1"/>
    <col min="5" max="5" width="4.69921875" style="17" customWidth="1"/>
    <col min="6" max="6" width="35" style="1" bestFit="1" customWidth="1"/>
    <col min="7" max="7" width="5.19921875" style="15" customWidth="1"/>
    <col min="10" max="10" width="5.19921875" style="15" customWidth="1"/>
  </cols>
  <sheetData>
    <row r="1" spans="1:11" x14ac:dyDescent="0.3">
      <c r="A1" s="4" t="s">
        <v>1</v>
      </c>
      <c r="B1" s="8" t="s">
        <v>32</v>
      </c>
      <c r="C1" s="14"/>
      <c r="D1" s="5" t="s">
        <v>5</v>
      </c>
      <c r="E1" s="16"/>
      <c r="F1" s="6" t="s">
        <v>9</v>
      </c>
      <c r="H1" s="22" t="s">
        <v>526</v>
      </c>
      <c r="I1" s="22" t="s">
        <v>525</v>
      </c>
      <c r="K1" s="22" t="s">
        <v>588</v>
      </c>
    </row>
    <row r="2" spans="1:11" x14ac:dyDescent="0.3">
      <c r="A2" s="3" t="s">
        <v>528</v>
      </c>
      <c r="B2">
        <v>1</v>
      </c>
      <c r="D2" s="2" t="s">
        <v>613</v>
      </c>
      <c r="F2" s="1" t="s">
        <v>529</v>
      </c>
      <c r="H2" t="s">
        <v>33</v>
      </c>
      <c r="I2" t="s">
        <v>34</v>
      </c>
      <c r="K2" t="s">
        <v>611</v>
      </c>
    </row>
    <row r="3" spans="1:11" x14ac:dyDescent="0.3">
      <c r="A3" s="19" t="s">
        <v>530</v>
      </c>
      <c r="B3">
        <v>2</v>
      </c>
      <c r="D3" s="2" t="s">
        <v>614</v>
      </c>
      <c r="F3" s="1" t="s">
        <v>534</v>
      </c>
      <c r="H3" t="s">
        <v>35</v>
      </c>
      <c r="I3" t="s">
        <v>36</v>
      </c>
      <c r="K3" t="s">
        <v>612</v>
      </c>
    </row>
    <row r="4" spans="1:11" x14ac:dyDescent="0.3">
      <c r="A4" s="19" t="s">
        <v>531</v>
      </c>
      <c r="B4">
        <v>3</v>
      </c>
      <c r="D4" s="2" t="s">
        <v>615</v>
      </c>
      <c r="F4" s="1" t="s">
        <v>541</v>
      </c>
      <c r="G4" s="18"/>
      <c r="H4" t="s">
        <v>37</v>
      </c>
      <c r="I4" t="s">
        <v>38</v>
      </c>
      <c r="J4" s="18"/>
    </row>
    <row r="5" spans="1:11" x14ac:dyDescent="0.3">
      <c r="A5" s="19" t="s">
        <v>628</v>
      </c>
      <c r="B5">
        <v>4</v>
      </c>
      <c r="D5" s="2" t="s">
        <v>616</v>
      </c>
      <c r="F5" s="1" t="s">
        <v>575</v>
      </c>
      <c r="H5" t="s">
        <v>39</v>
      </c>
      <c r="I5" t="s">
        <v>40</v>
      </c>
    </row>
    <row r="6" spans="1:11" x14ac:dyDescent="0.3">
      <c r="A6" s="24" t="s">
        <v>553</v>
      </c>
      <c r="B6">
        <v>5</v>
      </c>
      <c r="D6" s="25" t="s">
        <v>604</v>
      </c>
      <c r="F6" s="23" t="s">
        <v>594</v>
      </c>
      <c r="H6" t="s">
        <v>41</v>
      </c>
      <c r="I6" t="s">
        <v>42</v>
      </c>
    </row>
    <row r="7" spans="1:11" x14ac:dyDescent="0.3">
      <c r="A7" s="19" t="s">
        <v>535</v>
      </c>
      <c r="B7">
        <v>6</v>
      </c>
      <c r="D7" s="2" t="s">
        <v>609</v>
      </c>
      <c r="F7" s="23" t="s">
        <v>605</v>
      </c>
      <c r="H7" t="s">
        <v>43</v>
      </c>
      <c r="I7" t="s">
        <v>44</v>
      </c>
    </row>
    <row r="8" spans="1:11" x14ac:dyDescent="0.3">
      <c r="A8" s="19" t="s">
        <v>543</v>
      </c>
      <c r="B8">
        <v>7</v>
      </c>
      <c r="D8" s="2" t="s">
        <v>619</v>
      </c>
      <c r="F8" s="1" t="s">
        <v>670</v>
      </c>
      <c r="H8" t="s">
        <v>45</v>
      </c>
      <c r="I8" t="s">
        <v>46</v>
      </c>
    </row>
    <row r="9" spans="1:11" x14ac:dyDescent="0.3">
      <c r="A9" s="19" t="s">
        <v>545</v>
      </c>
      <c r="B9">
        <v>8</v>
      </c>
      <c r="D9" s="2" t="s">
        <v>622</v>
      </c>
      <c r="F9" s="1" t="s">
        <v>735</v>
      </c>
      <c r="H9" t="s">
        <v>47</v>
      </c>
      <c r="I9" t="s">
        <v>48</v>
      </c>
    </row>
    <row r="10" spans="1:11" x14ac:dyDescent="0.3">
      <c r="A10" s="19" t="s">
        <v>544</v>
      </c>
      <c r="B10">
        <v>9</v>
      </c>
      <c r="D10" s="2" t="s">
        <v>624</v>
      </c>
      <c r="F10" s="1" t="s">
        <v>773</v>
      </c>
      <c r="H10" t="s">
        <v>49</v>
      </c>
      <c r="I10" t="s">
        <v>50</v>
      </c>
    </row>
    <row r="11" spans="1:11" x14ac:dyDescent="0.3">
      <c r="A11" s="19" t="s">
        <v>11</v>
      </c>
      <c r="B11">
        <v>10</v>
      </c>
      <c r="D11" s="2" t="s">
        <v>625</v>
      </c>
      <c r="H11" t="s">
        <v>51</v>
      </c>
      <c r="I11" t="s">
        <v>52</v>
      </c>
    </row>
    <row r="12" spans="1:11" x14ac:dyDescent="0.3">
      <c r="A12" s="19" t="s">
        <v>546</v>
      </c>
      <c r="B12">
        <v>11</v>
      </c>
      <c r="D12" s="2" t="s">
        <v>626</v>
      </c>
      <c r="H12" t="s">
        <v>53</v>
      </c>
      <c r="I12" t="s">
        <v>54</v>
      </c>
    </row>
    <row r="13" spans="1:11" x14ac:dyDescent="0.3">
      <c r="A13" s="19" t="s">
        <v>547</v>
      </c>
      <c r="B13">
        <v>12</v>
      </c>
      <c r="D13" s="2" t="s">
        <v>649</v>
      </c>
      <c r="H13" t="s">
        <v>55</v>
      </c>
      <c r="I13" t="s">
        <v>56</v>
      </c>
    </row>
    <row r="14" spans="1:11" x14ac:dyDescent="0.3">
      <c r="A14" s="3" t="s">
        <v>548</v>
      </c>
      <c r="B14">
        <v>13</v>
      </c>
      <c r="D14" s="2" t="s">
        <v>650</v>
      </c>
      <c r="H14" t="s">
        <v>57</v>
      </c>
      <c r="I14" t="s">
        <v>58</v>
      </c>
    </row>
    <row r="15" spans="1:11" x14ac:dyDescent="0.3">
      <c r="A15" s="3" t="s">
        <v>549</v>
      </c>
      <c r="B15">
        <v>14</v>
      </c>
      <c r="D15" s="2" t="s">
        <v>651</v>
      </c>
      <c r="H15" t="s">
        <v>59</v>
      </c>
      <c r="I15" t="s">
        <v>60</v>
      </c>
    </row>
    <row r="16" spans="1:11" x14ac:dyDescent="0.3">
      <c r="A16" s="24" t="s">
        <v>550</v>
      </c>
      <c r="B16">
        <v>15</v>
      </c>
      <c r="D16" s="2" t="s">
        <v>652</v>
      </c>
      <c r="H16" t="s">
        <v>61</v>
      </c>
      <c r="I16" t="s">
        <v>62</v>
      </c>
    </row>
    <row r="17" spans="1:9" x14ac:dyDescent="0.3">
      <c r="A17" s="3" t="s">
        <v>551</v>
      </c>
      <c r="B17">
        <v>16</v>
      </c>
      <c r="D17" s="2" t="s">
        <v>635</v>
      </c>
      <c r="H17" t="s">
        <v>63</v>
      </c>
      <c r="I17" t="s">
        <v>64</v>
      </c>
    </row>
    <row r="18" spans="1:9" x14ac:dyDescent="0.3">
      <c r="A18" s="3" t="s">
        <v>552</v>
      </c>
      <c r="B18">
        <v>17</v>
      </c>
      <c r="D18" s="2" t="s">
        <v>636</v>
      </c>
      <c r="H18" t="s">
        <v>65</v>
      </c>
      <c r="I18" t="s">
        <v>66</v>
      </c>
    </row>
    <row r="19" spans="1:9" x14ac:dyDescent="0.3">
      <c r="A19" s="3" t="s">
        <v>10</v>
      </c>
      <c r="B19">
        <v>18</v>
      </c>
      <c r="D19" s="2" t="s">
        <v>655</v>
      </c>
      <c r="H19" t="s">
        <v>67</v>
      </c>
      <c r="I19" t="s">
        <v>68</v>
      </c>
    </row>
    <row r="20" spans="1:9" x14ac:dyDescent="0.3">
      <c r="A20" s="3" t="s">
        <v>554</v>
      </c>
      <c r="B20">
        <v>19</v>
      </c>
      <c r="D20" s="2" t="s">
        <v>656</v>
      </c>
      <c r="H20" t="s">
        <v>69</v>
      </c>
      <c r="I20" t="s">
        <v>70</v>
      </c>
    </row>
    <row r="21" spans="1:9" x14ac:dyDescent="0.3">
      <c r="A21" s="3" t="s">
        <v>555</v>
      </c>
      <c r="B21">
        <v>20</v>
      </c>
      <c r="D21" s="2" t="s">
        <v>657</v>
      </c>
      <c r="H21" t="s">
        <v>71</v>
      </c>
      <c r="I21" t="s">
        <v>72</v>
      </c>
    </row>
    <row r="22" spans="1:9" x14ac:dyDescent="0.3">
      <c r="A22" s="3" t="s">
        <v>556</v>
      </c>
      <c r="B22">
        <v>21</v>
      </c>
      <c r="D22" s="2" t="s">
        <v>658</v>
      </c>
      <c r="H22" t="s">
        <v>73</v>
      </c>
      <c r="I22" t="s">
        <v>74</v>
      </c>
    </row>
    <row r="23" spans="1:9" x14ac:dyDescent="0.3">
      <c r="A23" s="3" t="s">
        <v>557</v>
      </c>
      <c r="B23">
        <v>22</v>
      </c>
      <c r="D23" s="2" t="s">
        <v>659</v>
      </c>
      <c r="H23" t="s">
        <v>75</v>
      </c>
      <c r="I23" t="s">
        <v>76</v>
      </c>
    </row>
    <row r="24" spans="1:9" x14ac:dyDescent="0.3">
      <c r="A24" s="19" t="s">
        <v>558</v>
      </c>
      <c r="B24">
        <v>23</v>
      </c>
      <c r="D24" s="2" t="s">
        <v>660</v>
      </c>
      <c r="H24" t="s">
        <v>77</v>
      </c>
      <c r="I24" t="s">
        <v>78</v>
      </c>
    </row>
    <row r="25" spans="1:9" x14ac:dyDescent="0.3">
      <c r="A25" s="19" t="s">
        <v>559</v>
      </c>
      <c r="B25">
        <v>24</v>
      </c>
      <c r="D25" s="2" t="s">
        <v>661</v>
      </c>
      <c r="H25" t="s">
        <v>79</v>
      </c>
      <c r="I25" t="s">
        <v>80</v>
      </c>
    </row>
    <row r="26" spans="1:9" x14ac:dyDescent="0.3">
      <c r="A26" s="3" t="s">
        <v>560</v>
      </c>
      <c r="B26">
        <v>25</v>
      </c>
      <c r="D26" s="2" t="s">
        <v>662</v>
      </c>
      <c r="H26" t="s">
        <v>81</v>
      </c>
      <c r="I26" t="s">
        <v>82</v>
      </c>
    </row>
    <row r="27" spans="1:9" x14ac:dyDescent="0.3">
      <c r="A27" s="3" t="s">
        <v>561</v>
      </c>
      <c r="B27">
        <v>26</v>
      </c>
      <c r="D27" s="2" t="s">
        <v>663</v>
      </c>
      <c r="H27" t="s">
        <v>83</v>
      </c>
      <c r="I27" t="s">
        <v>84</v>
      </c>
    </row>
    <row r="28" spans="1:9" x14ac:dyDescent="0.3">
      <c r="A28" s="3" t="s">
        <v>562</v>
      </c>
      <c r="B28">
        <v>27</v>
      </c>
      <c r="D28" s="2" t="s">
        <v>664</v>
      </c>
      <c r="H28" t="s">
        <v>85</v>
      </c>
      <c r="I28" t="s">
        <v>86</v>
      </c>
    </row>
    <row r="29" spans="1:9" x14ac:dyDescent="0.3">
      <c r="A29" s="3" t="s">
        <v>563</v>
      </c>
      <c r="B29">
        <v>28</v>
      </c>
      <c r="D29" s="2" t="s">
        <v>665</v>
      </c>
      <c r="H29" t="s">
        <v>87</v>
      </c>
      <c r="I29" t="s">
        <v>88</v>
      </c>
    </row>
    <row r="30" spans="1:9" x14ac:dyDescent="0.3">
      <c r="A30" s="3" t="s">
        <v>564</v>
      </c>
      <c r="B30">
        <v>29</v>
      </c>
      <c r="D30" s="2" t="s">
        <v>666</v>
      </c>
      <c r="H30" t="s">
        <v>89</v>
      </c>
      <c r="I30" t="s">
        <v>90</v>
      </c>
    </row>
    <row r="31" spans="1:9" x14ac:dyDescent="0.3">
      <c r="A31" s="3" t="s">
        <v>565</v>
      </c>
      <c r="B31">
        <v>30</v>
      </c>
      <c r="D31" s="2" t="s">
        <v>671</v>
      </c>
      <c r="H31" t="s">
        <v>91</v>
      </c>
      <c r="I31" t="s">
        <v>92</v>
      </c>
    </row>
    <row r="32" spans="1:9" x14ac:dyDescent="0.3">
      <c r="A32" s="3" t="s">
        <v>566</v>
      </c>
      <c r="B32">
        <v>31</v>
      </c>
      <c r="D32" s="2" t="s">
        <v>672</v>
      </c>
      <c r="H32" t="s">
        <v>93</v>
      </c>
      <c r="I32" t="s">
        <v>94</v>
      </c>
    </row>
    <row r="33" spans="1:9" x14ac:dyDescent="0.3">
      <c r="A33" s="3" t="s">
        <v>567</v>
      </c>
      <c r="B33">
        <v>32</v>
      </c>
      <c r="D33" s="2" t="s">
        <v>685</v>
      </c>
      <c r="H33" t="s">
        <v>95</v>
      </c>
      <c r="I33" t="s">
        <v>96</v>
      </c>
    </row>
    <row r="34" spans="1:9" x14ac:dyDescent="0.3">
      <c r="A34" s="3" t="s">
        <v>592</v>
      </c>
      <c r="B34">
        <v>33</v>
      </c>
      <c r="D34" s="2" t="s">
        <v>686</v>
      </c>
      <c r="H34" t="s">
        <v>97</v>
      </c>
      <c r="I34" t="s">
        <v>98</v>
      </c>
    </row>
    <row r="35" spans="1:9" x14ac:dyDescent="0.3">
      <c r="A35" s="3" t="s">
        <v>593</v>
      </c>
      <c r="B35">
        <v>34</v>
      </c>
      <c r="D35" s="2" t="s">
        <v>687</v>
      </c>
      <c r="H35" t="s">
        <v>99</v>
      </c>
      <c r="I35" t="s">
        <v>100</v>
      </c>
    </row>
    <row r="36" spans="1:9" x14ac:dyDescent="0.3">
      <c r="A36" s="3" t="s">
        <v>599</v>
      </c>
      <c r="B36">
        <v>35</v>
      </c>
      <c r="H36" t="s">
        <v>101</v>
      </c>
      <c r="I36" t="s">
        <v>102</v>
      </c>
    </row>
    <row r="37" spans="1:9" x14ac:dyDescent="0.3">
      <c r="A37" s="3" t="s">
        <v>621</v>
      </c>
      <c r="B37">
        <v>36</v>
      </c>
      <c r="H37" t="s">
        <v>103</v>
      </c>
      <c r="I37" t="s">
        <v>104</v>
      </c>
    </row>
    <row r="38" spans="1:9" x14ac:dyDescent="0.3">
      <c r="A38" s="3" t="s">
        <v>654</v>
      </c>
      <c r="B38">
        <v>37</v>
      </c>
      <c r="H38" t="s">
        <v>105</v>
      </c>
      <c r="I38" t="s">
        <v>106</v>
      </c>
    </row>
    <row r="39" spans="1:9" x14ac:dyDescent="0.3">
      <c r="A39" s="3" t="s">
        <v>677</v>
      </c>
      <c r="B39">
        <v>38</v>
      </c>
      <c r="H39" t="s">
        <v>107</v>
      </c>
      <c r="I39" t="s">
        <v>108</v>
      </c>
    </row>
    <row r="40" spans="1:9" x14ac:dyDescent="0.3">
      <c r="A40" s="3" t="s">
        <v>678</v>
      </c>
      <c r="B40">
        <v>39</v>
      </c>
      <c r="H40" t="s">
        <v>109</v>
      </c>
      <c r="I40" t="s">
        <v>110</v>
      </c>
    </row>
    <row r="41" spans="1:9" x14ac:dyDescent="0.3">
      <c r="A41" s="3" t="s">
        <v>679</v>
      </c>
      <c r="B41">
        <v>40</v>
      </c>
      <c r="H41" t="s">
        <v>111</v>
      </c>
      <c r="I41" t="s">
        <v>112</v>
      </c>
    </row>
    <row r="42" spans="1:9" x14ac:dyDescent="0.3">
      <c r="A42" s="3" t="s">
        <v>680</v>
      </c>
      <c r="B42">
        <v>41</v>
      </c>
      <c r="H42" t="s">
        <v>113</v>
      </c>
      <c r="I42" t="s">
        <v>114</v>
      </c>
    </row>
    <row r="43" spans="1:9" x14ac:dyDescent="0.3">
      <c r="A43" s="3" t="s">
        <v>681</v>
      </c>
      <c r="B43">
        <v>42</v>
      </c>
      <c r="H43" t="s">
        <v>115</v>
      </c>
      <c r="I43" t="s">
        <v>116</v>
      </c>
    </row>
    <row r="44" spans="1:9" x14ac:dyDescent="0.3">
      <c r="A44" s="3" t="s">
        <v>682</v>
      </c>
      <c r="B44">
        <v>43</v>
      </c>
      <c r="H44" t="s">
        <v>117</v>
      </c>
      <c r="I44" t="s">
        <v>118</v>
      </c>
    </row>
    <row r="45" spans="1:9" x14ac:dyDescent="0.3">
      <c r="A45" s="3" t="s">
        <v>683</v>
      </c>
      <c r="B45">
        <v>44</v>
      </c>
      <c r="H45" t="s">
        <v>119</v>
      </c>
      <c r="I45" t="s">
        <v>120</v>
      </c>
    </row>
    <row r="46" spans="1:9" x14ac:dyDescent="0.3">
      <c r="A46" s="3" t="s">
        <v>684</v>
      </c>
      <c r="B46">
        <v>45</v>
      </c>
      <c r="H46" t="s">
        <v>121</v>
      </c>
      <c r="I46" t="s">
        <v>122</v>
      </c>
    </row>
    <row r="47" spans="1:9" x14ac:dyDescent="0.3">
      <c r="A47" s="3" t="s">
        <v>748</v>
      </c>
      <c r="B47">
        <v>46</v>
      </c>
      <c r="H47" t="s">
        <v>123</v>
      </c>
      <c r="I47" t="s">
        <v>124</v>
      </c>
    </row>
    <row r="48" spans="1:9" x14ac:dyDescent="0.3">
      <c r="A48" s="3" t="s">
        <v>749</v>
      </c>
      <c r="B48">
        <v>47</v>
      </c>
      <c r="H48" t="s">
        <v>125</v>
      </c>
      <c r="I48" t="s">
        <v>126</v>
      </c>
    </row>
    <row r="49" spans="1:9" x14ac:dyDescent="0.3">
      <c r="A49" s="3" t="s">
        <v>750</v>
      </c>
      <c r="B49">
        <v>48</v>
      </c>
      <c r="H49" t="s">
        <v>127</v>
      </c>
      <c r="I49" t="s">
        <v>128</v>
      </c>
    </row>
    <row r="50" spans="1:9" x14ac:dyDescent="0.3">
      <c r="A50" s="3" t="s">
        <v>757</v>
      </c>
      <c r="B50">
        <v>49</v>
      </c>
      <c r="H50" t="s">
        <v>129</v>
      </c>
      <c r="I50" t="s">
        <v>130</v>
      </c>
    </row>
    <row r="51" spans="1:9" x14ac:dyDescent="0.3">
      <c r="A51" s="3" t="s">
        <v>758</v>
      </c>
      <c r="B51">
        <v>50</v>
      </c>
      <c r="H51" t="s">
        <v>131</v>
      </c>
      <c r="I51" t="s">
        <v>132</v>
      </c>
    </row>
    <row r="52" spans="1:9" x14ac:dyDescent="0.3">
      <c r="B52">
        <v>51</v>
      </c>
      <c r="H52" t="s">
        <v>133</v>
      </c>
      <c r="I52" t="s">
        <v>134</v>
      </c>
    </row>
    <row r="53" spans="1:9" x14ac:dyDescent="0.3">
      <c r="B53">
        <v>52</v>
      </c>
      <c r="H53" t="s">
        <v>135</v>
      </c>
      <c r="I53" t="s">
        <v>136</v>
      </c>
    </row>
    <row r="54" spans="1:9" x14ac:dyDescent="0.3">
      <c r="B54">
        <v>53</v>
      </c>
      <c r="H54" t="s">
        <v>137</v>
      </c>
      <c r="I54" t="s">
        <v>138</v>
      </c>
    </row>
    <row r="55" spans="1:9" x14ac:dyDescent="0.3">
      <c r="B55">
        <v>54</v>
      </c>
      <c r="H55" t="s">
        <v>139</v>
      </c>
      <c r="I55" t="s">
        <v>140</v>
      </c>
    </row>
    <row r="56" spans="1:9" x14ac:dyDescent="0.3">
      <c r="B56">
        <v>55</v>
      </c>
      <c r="H56" t="s">
        <v>141</v>
      </c>
      <c r="I56" t="s">
        <v>142</v>
      </c>
    </row>
    <row r="57" spans="1:9" x14ac:dyDescent="0.3">
      <c r="B57">
        <v>56</v>
      </c>
      <c r="H57" t="s">
        <v>143</v>
      </c>
      <c r="I57" t="s">
        <v>144</v>
      </c>
    </row>
    <row r="58" spans="1:9" x14ac:dyDescent="0.3">
      <c r="B58">
        <v>57</v>
      </c>
      <c r="H58" t="s">
        <v>145</v>
      </c>
      <c r="I58" t="s">
        <v>146</v>
      </c>
    </row>
    <row r="59" spans="1:9" x14ac:dyDescent="0.3">
      <c r="B59">
        <v>58</v>
      </c>
      <c r="H59" t="s">
        <v>147</v>
      </c>
      <c r="I59" t="s">
        <v>148</v>
      </c>
    </row>
    <row r="60" spans="1:9" x14ac:dyDescent="0.3">
      <c r="B60">
        <v>59</v>
      </c>
      <c r="H60" t="s">
        <v>149</v>
      </c>
      <c r="I60" t="s">
        <v>150</v>
      </c>
    </row>
    <row r="61" spans="1:9" x14ac:dyDescent="0.3">
      <c r="B61">
        <v>60</v>
      </c>
      <c r="H61" t="s">
        <v>151</v>
      </c>
      <c r="I61" t="s">
        <v>152</v>
      </c>
    </row>
    <row r="62" spans="1:9" x14ac:dyDescent="0.3">
      <c r="B62">
        <v>61</v>
      </c>
      <c r="H62" t="s">
        <v>153</v>
      </c>
      <c r="I62" t="s">
        <v>154</v>
      </c>
    </row>
    <row r="63" spans="1:9" x14ac:dyDescent="0.3">
      <c r="B63">
        <v>62</v>
      </c>
      <c r="H63" t="s">
        <v>155</v>
      </c>
      <c r="I63" t="s">
        <v>156</v>
      </c>
    </row>
    <row r="64" spans="1:9" x14ac:dyDescent="0.3">
      <c r="B64">
        <v>63</v>
      </c>
      <c r="H64" t="s">
        <v>157</v>
      </c>
      <c r="I64" t="s">
        <v>158</v>
      </c>
    </row>
    <row r="65" spans="2:9" x14ac:dyDescent="0.3">
      <c r="B65">
        <v>64</v>
      </c>
      <c r="H65" t="s">
        <v>159</v>
      </c>
      <c r="I65" t="s">
        <v>160</v>
      </c>
    </row>
    <row r="66" spans="2:9" x14ac:dyDescent="0.3">
      <c r="B66">
        <v>65</v>
      </c>
      <c r="H66" t="s">
        <v>161</v>
      </c>
      <c r="I66" t="s">
        <v>162</v>
      </c>
    </row>
    <row r="67" spans="2:9" x14ac:dyDescent="0.3">
      <c r="B67">
        <v>66</v>
      </c>
      <c r="H67" t="s">
        <v>163</v>
      </c>
      <c r="I67" t="s">
        <v>164</v>
      </c>
    </row>
    <row r="68" spans="2:9" x14ac:dyDescent="0.3">
      <c r="B68">
        <v>67</v>
      </c>
      <c r="H68" t="s">
        <v>165</v>
      </c>
      <c r="I68" t="s">
        <v>166</v>
      </c>
    </row>
    <row r="69" spans="2:9" x14ac:dyDescent="0.3">
      <c r="B69">
        <v>68</v>
      </c>
      <c r="H69" t="s">
        <v>167</v>
      </c>
      <c r="I69" t="s">
        <v>168</v>
      </c>
    </row>
    <row r="70" spans="2:9" x14ac:dyDescent="0.3">
      <c r="B70">
        <v>69</v>
      </c>
      <c r="H70" t="s">
        <v>169</v>
      </c>
      <c r="I70" t="s">
        <v>170</v>
      </c>
    </row>
    <row r="71" spans="2:9" x14ac:dyDescent="0.3">
      <c r="B71">
        <v>70</v>
      </c>
      <c r="H71" t="s">
        <v>171</v>
      </c>
      <c r="I71" t="s">
        <v>172</v>
      </c>
    </row>
    <row r="72" spans="2:9" x14ac:dyDescent="0.3">
      <c r="B72">
        <v>71</v>
      </c>
      <c r="H72" t="s">
        <v>173</v>
      </c>
      <c r="I72" t="s">
        <v>174</v>
      </c>
    </row>
    <row r="73" spans="2:9" x14ac:dyDescent="0.3">
      <c r="B73">
        <v>72</v>
      </c>
      <c r="H73" t="s">
        <v>175</v>
      </c>
      <c r="I73" t="s">
        <v>176</v>
      </c>
    </row>
    <row r="74" spans="2:9" x14ac:dyDescent="0.3">
      <c r="B74">
        <v>73</v>
      </c>
      <c r="H74" t="s">
        <v>177</v>
      </c>
      <c r="I74" t="s">
        <v>178</v>
      </c>
    </row>
    <row r="75" spans="2:9" x14ac:dyDescent="0.3">
      <c r="B75">
        <v>74</v>
      </c>
      <c r="H75" t="s">
        <v>179</v>
      </c>
      <c r="I75" t="s">
        <v>180</v>
      </c>
    </row>
    <row r="76" spans="2:9" x14ac:dyDescent="0.3">
      <c r="B76">
        <v>75</v>
      </c>
      <c r="H76" t="s">
        <v>181</v>
      </c>
      <c r="I76" t="s">
        <v>182</v>
      </c>
    </row>
    <row r="77" spans="2:9" x14ac:dyDescent="0.3">
      <c r="B77">
        <v>76</v>
      </c>
      <c r="H77" t="s">
        <v>183</v>
      </c>
      <c r="I77" t="s">
        <v>184</v>
      </c>
    </row>
    <row r="78" spans="2:9" x14ac:dyDescent="0.3">
      <c r="B78">
        <v>77</v>
      </c>
      <c r="H78" t="s">
        <v>185</v>
      </c>
      <c r="I78" t="s">
        <v>186</v>
      </c>
    </row>
    <row r="79" spans="2:9" x14ac:dyDescent="0.3">
      <c r="B79">
        <v>78</v>
      </c>
      <c r="H79" t="s">
        <v>187</v>
      </c>
      <c r="I79" t="s">
        <v>188</v>
      </c>
    </row>
    <row r="80" spans="2:9" x14ac:dyDescent="0.3">
      <c r="B80">
        <v>79</v>
      </c>
      <c r="H80" t="s">
        <v>189</v>
      </c>
      <c r="I80" t="s">
        <v>190</v>
      </c>
    </row>
    <row r="81" spans="2:9" x14ac:dyDescent="0.3">
      <c r="B81">
        <v>80</v>
      </c>
      <c r="H81" t="s">
        <v>191</v>
      </c>
      <c r="I81" t="s">
        <v>192</v>
      </c>
    </row>
    <row r="82" spans="2:9" x14ac:dyDescent="0.3">
      <c r="B82">
        <v>81</v>
      </c>
      <c r="H82" t="s">
        <v>193</v>
      </c>
      <c r="I82" t="s">
        <v>194</v>
      </c>
    </row>
    <row r="83" spans="2:9" x14ac:dyDescent="0.3">
      <c r="B83">
        <v>82</v>
      </c>
      <c r="H83" t="s">
        <v>195</v>
      </c>
      <c r="I83" t="s">
        <v>196</v>
      </c>
    </row>
    <row r="84" spans="2:9" x14ac:dyDescent="0.3">
      <c r="B84">
        <v>83</v>
      </c>
      <c r="H84" t="s">
        <v>197</v>
      </c>
      <c r="I84" t="s">
        <v>198</v>
      </c>
    </row>
    <row r="85" spans="2:9" x14ac:dyDescent="0.3">
      <c r="B85">
        <v>84</v>
      </c>
      <c r="H85" t="s">
        <v>199</v>
      </c>
      <c r="I85" t="s">
        <v>200</v>
      </c>
    </row>
    <row r="86" spans="2:9" x14ac:dyDescent="0.3">
      <c r="B86">
        <v>85</v>
      </c>
      <c r="H86" t="s">
        <v>201</v>
      </c>
      <c r="I86" t="s">
        <v>202</v>
      </c>
    </row>
    <row r="87" spans="2:9" x14ac:dyDescent="0.3">
      <c r="B87">
        <v>86</v>
      </c>
      <c r="H87" t="s">
        <v>203</v>
      </c>
      <c r="I87" t="s">
        <v>204</v>
      </c>
    </row>
    <row r="88" spans="2:9" x14ac:dyDescent="0.3">
      <c r="B88">
        <v>87</v>
      </c>
      <c r="H88" t="s">
        <v>205</v>
      </c>
      <c r="I88" t="s">
        <v>206</v>
      </c>
    </row>
    <row r="89" spans="2:9" x14ac:dyDescent="0.3">
      <c r="B89">
        <v>88</v>
      </c>
      <c r="H89" t="s">
        <v>207</v>
      </c>
      <c r="I89" t="s">
        <v>208</v>
      </c>
    </row>
    <row r="90" spans="2:9" x14ac:dyDescent="0.3">
      <c r="B90">
        <v>89</v>
      </c>
      <c r="H90" t="s">
        <v>209</v>
      </c>
      <c r="I90" t="s">
        <v>210</v>
      </c>
    </row>
    <row r="91" spans="2:9" x14ac:dyDescent="0.3">
      <c r="B91">
        <v>90</v>
      </c>
      <c r="H91" t="s">
        <v>211</v>
      </c>
      <c r="I91" t="s">
        <v>212</v>
      </c>
    </row>
    <row r="92" spans="2:9" x14ac:dyDescent="0.3">
      <c r="B92">
        <v>91</v>
      </c>
      <c r="H92" t="s">
        <v>213</v>
      </c>
      <c r="I92" t="s">
        <v>214</v>
      </c>
    </row>
    <row r="93" spans="2:9" x14ac:dyDescent="0.3">
      <c r="B93">
        <v>92</v>
      </c>
      <c r="H93" t="s">
        <v>215</v>
      </c>
      <c r="I93" t="s">
        <v>216</v>
      </c>
    </row>
    <row r="94" spans="2:9" x14ac:dyDescent="0.3">
      <c r="B94">
        <v>93</v>
      </c>
      <c r="H94" t="s">
        <v>217</v>
      </c>
      <c r="I94" t="s">
        <v>218</v>
      </c>
    </row>
    <row r="95" spans="2:9" x14ac:dyDescent="0.3">
      <c r="B95">
        <v>94</v>
      </c>
      <c r="H95" t="s">
        <v>219</v>
      </c>
      <c r="I95" t="s">
        <v>220</v>
      </c>
    </row>
    <row r="96" spans="2:9" x14ac:dyDescent="0.3">
      <c r="B96">
        <v>95</v>
      </c>
      <c r="H96" t="s">
        <v>221</v>
      </c>
      <c r="I96" t="s">
        <v>222</v>
      </c>
    </row>
    <row r="97" spans="2:9" x14ac:dyDescent="0.3">
      <c r="B97">
        <v>96</v>
      </c>
      <c r="H97" t="s">
        <v>223</v>
      </c>
      <c r="I97" t="s">
        <v>224</v>
      </c>
    </row>
    <row r="98" spans="2:9" x14ac:dyDescent="0.3">
      <c r="B98">
        <v>97</v>
      </c>
      <c r="H98" t="s">
        <v>225</v>
      </c>
      <c r="I98" t="s">
        <v>226</v>
      </c>
    </row>
    <row r="99" spans="2:9" x14ac:dyDescent="0.3">
      <c r="B99">
        <v>98</v>
      </c>
      <c r="H99" t="s">
        <v>227</v>
      </c>
      <c r="I99" t="s">
        <v>228</v>
      </c>
    </row>
    <row r="100" spans="2:9" x14ac:dyDescent="0.3">
      <c r="B100">
        <v>99</v>
      </c>
      <c r="H100" t="s">
        <v>229</v>
      </c>
      <c r="I100" t="s">
        <v>230</v>
      </c>
    </row>
    <row r="101" spans="2:9" x14ac:dyDescent="0.3">
      <c r="H101" t="s">
        <v>231</v>
      </c>
      <c r="I101" t="s">
        <v>232</v>
      </c>
    </row>
    <row r="102" spans="2:9" x14ac:dyDescent="0.3">
      <c r="H102" t="s">
        <v>233</v>
      </c>
      <c r="I102" t="s">
        <v>234</v>
      </c>
    </row>
    <row r="103" spans="2:9" x14ac:dyDescent="0.3">
      <c r="H103" t="s">
        <v>235</v>
      </c>
      <c r="I103" t="s">
        <v>236</v>
      </c>
    </row>
    <row r="104" spans="2:9" x14ac:dyDescent="0.3">
      <c r="H104" t="s">
        <v>237</v>
      </c>
      <c r="I104" t="s">
        <v>238</v>
      </c>
    </row>
    <row r="105" spans="2:9" x14ac:dyDescent="0.3">
      <c r="H105" t="s">
        <v>239</v>
      </c>
      <c r="I105" t="s">
        <v>240</v>
      </c>
    </row>
    <row r="106" spans="2:9" x14ac:dyDescent="0.3">
      <c r="H106" t="s">
        <v>241</v>
      </c>
      <c r="I106" t="s">
        <v>242</v>
      </c>
    </row>
    <row r="107" spans="2:9" x14ac:dyDescent="0.3">
      <c r="H107" t="s">
        <v>243</v>
      </c>
      <c r="I107" t="s">
        <v>244</v>
      </c>
    </row>
    <row r="108" spans="2:9" x14ac:dyDescent="0.3">
      <c r="H108" t="s">
        <v>245</v>
      </c>
      <c r="I108" t="s">
        <v>246</v>
      </c>
    </row>
    <row r="109" spans="2:9" x14ac:dyDescent="0.3">
      <c r="H109" t="s">
        <v>247</v>
      </c>
      <c r="I109" t="s">
        <v>248</v>
      </c>
    </row>
    <row r="110" spans="2:9" x14ac:dyDescent="0.3">
      <c r="H110" t="s">
        <v>249</v>
      </c>
      <c r="I110" t="s">
        <v>250</v>
      </c>
    </row>
    <row r="111" spans="2:9" x14ac:dyDescent="0.3">
      <c r="H111" t="s">
        <v>251</v>
      </c>
      <c r="I111" t="s">
        <v>252</v>
      </c>
    </row>
    <row r="112" spans="2:9" x14ac:dyDescent="0.3">
      <c r="H112" t="s">
        <v>253</v>
      </c>
      <c r="I112" t="s">
        <v>254</v>
      </c>
    </row>
    <row r="113" spans="8:9" x14ac:dyDescent="0.3">
      <c r="H113" t="s">
        <v>255</v>
      </c>
      <c r="I113" t="s">
        <v>256</v>
      </c>
    </row>
    <row r="114" spans="8:9" x14ac:dyDescent="0.3">
      <c r="H114" t="s">
        <v>257</v>
      </c>
      <c r="I114" t="s">
        <v>258</v>
      </c>
    </row>
    <row r="115" spans="8:9" x14ac:dyDescent="0.3">
      <c r="H115" t="s">
        <v>259</v>
      </c>
      <c r="I115" t="s">
        <v>260</v>
      </c>
    </row>
    <row r="116" spans="8:9" x14ac:dyDescent="0.3">
      <c r="H116" t="s">
        <v>261</v>
      </c>
      <c r="I116" t="s">
        <v>262</v>
      </c>
    </row>
    <row r="117" spans="8:9" x14ac:dyDescent="0.3">
      <c r="H117" t="s">
        <v>263</v>
      </c>
      <c r="I117" t="s">
        <v>264</v>
      </c>
    </row>
    <row r="118" spans="8:9" x14ac:dyDescent="0.3">
      <c r="H118" t="s">
        <v>265</v>
      </c>
      <c r="I118" t="s">
        <v>266</v>
      </c>
    </row>
    <row r="119" spans="8:9" x14ac:dyDescent="0.3">
      <c r="H119" t="s">
        <v>267</v>
      </c>
      <c r="I119" t="s">
        <v>268</v>
      </c>
    </row>
    <row r="120" spans="8:9" x14ac:dyDescent="0.3">
      <c r="H120" t="s">
        <v>269</v>
      </c>
      <c r="I120" t="s">
        <v>270</v>
      </c>
    </row>
    <row r="121" spans="8:9" x14ac:dyDescent="0.3">
      <c r="H121" t="s">
        <v>271</v>
      </c>
      <c r="I121" t="s">
        <v>272</v>
      </c>
    </row>
    <row r="122" spans="8:9" x14ac:dyDescent="0.3">
      <c r="H122" t="s">
        <v>273</v>
      </c>
      <c r="I122" t="s">
        <v>274</v>
      </c>
    </row>
    <row r="123" spans="8:9" x14ac:dyDescent="0.3">
      <c r="H123" t="s">
        <v>275</v>
      </c>
      <c r="I123" t="s">
        <v>276</v>
      </c>
    </row>
    <row r="124" spans="8:9" x14ac:dyDescent="0.3">
      <c r="H124" t="s">
        <v>277</v>
      </c>
      <c r="I124" t="s">
        <v>278</v>
      </c>
    </row>
    <row r="125" spans="8:9" x14ac:dyDescent="0.3">
      <c r="H125" t="s">
        <v>279</v>
      </c>
      <c r="I125" t="s">
        <v>280</v>
      </c>
    </row>
    <row r="126" spans="8:9" x14ac:dyDescent="0.3">
      <c r="H126" t="s">
        <v>281</v>
      </c>
      <c r="I126" t="s">
        <v>282</v>
      </c>
    </row>
    <row r="127" spans="8:9" x14ac:dyDescent="0.3">
      <c r="H127" t="s">
        <v>283</v>
      </c>
      <c r="I127" t="s">
        <v>284</v>
      </c>
    </row>
    <row r="128" spans="8:9" x14ac:dyDescent="0.3">
      <c r="H128" t="s">
        <v>285</v>
      </c>
      <c r="I128" t="s">
        <v>286</v>
      </c>
    </row>
    <row r="129" spans="8:9" x14ac:dyDescent="0.3">
      <c r="H129" t="s">
        <v>287</v>
      </c>
      <c r="I129" t="s">
        <v>288</v>
      </c>
    </row>
    <row r="130" spans="8:9" x14ac:dyDescent="0.3">
      <c r="H130" t="s">
        <v>289</v>
      </c>
      <c r="I130" t="s">
        <v>290</v>
      </c>
    </row>
    <row r="131" spans="8:9" x14ac:dyDescent="0.3">
      <c r="H131" t="s">
        <v>291</v>
      </c>
      <c r="I131" t="s">
        <v>292</v>
      </c>
    </row>
    <row r="132" spans="8:9" x14ac:dyDescent="0.3">
      <c r="H132" t="s">
        <v>293</v>
      </c>
      <c r="I132" t="s">
        <v>294</v>
      </c>
    </row>
    <row r="133" spans="8:9" x14ac:dyDescent="0.3">
      <c r="H133" t="s">
        <v>295</v>
      </c>
      <c r="I133" t="s">
        <v>296</v>
      </c>
    </row>
    <row r="134" spans="8:9" x14ac:dyDescent="0.3">
      <c r="H134" t="s">
        <v>297</v>
      </c>
      <c r="I134" t="s">
        <v>298</v>
      </c>
    </row>
    <row r="135" spans="8:9" x14ac:dyDescent="0.3">
      <c r="H135" t="s">
        <v>299</v>
      </c>
      <c r="I135" t="s">
        <v>300</v>
      </c>
    </row>
    <row r="136" spans="8:9" x14ac:dyDescent="0.3">
      <c r="H136" t="s">
        <v>301</v>
      </c>
      <c r="I136" t="s">
        <v>302</v>
      </c>
    </row>
    <row r="137" spans="8:9" x14ac:dyDescent="0.3">
      <c r="H137" t="s">
        <v>303</v>
      </c>
      <c r="I137" t="s">
        <v>304</v>
      </c>
    </row>
    <row r="138" spans="8:9" x14ac:dyDescent="0.3">
      <c r="H138" t="s">
        <v>305</v>
      </c>
      <c r="I138" t="s">
        <v>306</v>
      </c>
    </row>
    <row r="139" spans="8:9" x14ac:dyDescent="0.3">
      <c r="H139" t="s">
        <v>307</v>
      </c>
      <c r="I139" t="s">
        <v>308</v>
      </c>
    </row>
    <row r="140" spans="8:9" x14ac:dyDescent="0.3">
      <c r="H140" t="s">
        <v>309</v>
      </c>
      <c r="I140" t="s">
        <v>310</v>
      </c>
    </row>
    <row r="141" spans="8:9" x14ac:dyDescent="0.3">
      <c r="H141" t="s">
        <v>311</v>
      </c>
      <c r="I141" t="s">
        <v>312</v>
      </c>
    </row>
    <row r="142" spans="8:9" x14ac:dyDescent="0.3">
      <c r="H142" t="s">
        <v>313</v>
      </c>
      <c r="I142" t="s">
        <v>314</v>
      </c>
    </row>
    <row r="143" spans="8:9" x14ac:dyDescent="0.3">
      <c r="H143" t="s">
        <v>315</v>
      </c>
      <c r="I143" t="s">
        <v>316</v>
      </c>
    </row>
    <row r="144" spans="8:9" x14ac:dyDescent="0.3">
      <c r="H144" t="s">
        <v>317</v>
      </c>
      <c r="I144" t="s">
        <v>318</v>
      </c>
    </row>
    <row r="145" spans="8:9" x14ac:dyDescent="0.3">
      <c r="H145" t="s">
        <v>319</v>
      </c>
      <c r="I145" t="s">
        <v>320</v>
      </c>
    </row>
    <row r="146" spans="8:9" x14ac:dyDescent="0.3">
      <c r="H146" t="s">
        <v>321</v>
      </c>
      <c r="I146" t="s">
        <v>322</v>
      </c>
    </row>
    <row r="147" spans="8:9" x14ac:dyDescent="0.3">
      <c r="H147" t="s">
        <v>323</v>
      </c>
      <c r="I147" t="s">
        <v>324</v>
      </c>
    </row>
    <row r="148" spans="8:9" x14ac:dyDescent="0.3">
      <c r="H148" t="s">
        <v>325</v>
      </c>
      <c r="I148" t="s">
        <v>326</v>
      </c>
    </row>
    <row r="149" spans="8:9" x14ac:dyDescent="0.3">
      <c r="H149" t="s">
        <v>327</v>
      </c>
      <c r="I149" t="s">
        <v>328</v>
      </c>
    </row>
    <row r="150" spans="8:9" x14ac:dyDescent="0.3">
      <c r="H150" t="s">
        <v>329</v>
      </c>
      <c r="I150" t="s">
        <v>330</v>
      </c>
    </row>
    <row r="151" spans="8:9" x14ac:dyDescent="0.3">
      <c r="H151" t="s">
        <v>331</v>
      </c>
      <c r="I151" t="s">
        <v>332</v>
      </c>
    </row>
    <row r="152" spans="8:9" x14ac:dyDescent="0.3">
      <c r="H152" t="s">
        <v>333</v>
      </c>
      <c r="I152" t="s">
        <v>334</v>
      </c>
    </row>
    <row r="153" spans="8:9" x14ac:dyDescent="0.3">
      <c r="H153" t="s">
        <v>335</v>
      </c>
      <c r="I153" t="s">
        <v>336</v>
      </c>
    </row>
    <row r="154" spans="8:9" x14ac:dyDescent="0.3">
      <c r="H154" t="s">
        <v>337</v>
      </c>
      <c r="I154" t="s">
        <v>338</v>
      </c>
    </row>
    <row r="155" spans="8:9" x14ac:dyDescent="0.3">
      <c r="H155" t="s">
        <v>339</v>
      </c>
      <c r="I155" t="s">
        <v>340</v>
      </c>
    </row>
    <row r="156" spans="8:9" x14ac:dyDescent="0.3">
      <c r="H156" t="s">
        <v>341</v>
      </c>
      <c r="I156" t="s">
        <v>342</v>
      </c>
    </row>
    <row r="157" spans="8:9" x14ac:dyDescent="0.3">
      <c r="H157" t="s">
        <v>343</v>
      </c>
      <c r="I157" t="s">
        <v>344</v>
      </c>
    </row>
    <row r="158" spans="8:9" x14ac:dyDescent="0.3">
      <c r="H158" t="s">
        <v>345</v>
      </c>
      <c r="I158" t="s">
        <v>346</v>
      </c>
    </row>
    <row r="159" spans="8:9" x14ac:dyDescent="0.3">
      <c r="H159" t="s">
        <v>347</v>
      </c>
      <c r="I159" t="s">
        <v>348</v>
      </c>
    </row>
    <row r="160" spans="8:9" x14ac:dyDescent="0.3">
      <c r="H160" t="s">
        <v>349</v>
      </c>
      <c r="I160" t="s">
        <v>350</v>
      </c>
    </row>
    <row r="161" spans="8:9" x14ac:dyDescent="0.3">
      <c r="H161" t="s">
        <v>351</v>
      </c>
      <c r="I161" t="s">
        <v>352</v>
      </c>
    </row>
    <row r="162" spans="8:9" x14ac:dyDescent="0.3">
      <c r="H162" t="s">
        <v>353</v>
      </c>
      <c r="I162" t="s">
        <v>354</v>
      </c>
    </row>
    <row r="163" spans="8:9" x14ac:dyDescent="0.3">
      <c r="H163" t="s">
        <v>355</v>
      </c>
      <c r="I163" t="s">
        <v>356</v>
      </c>
    </row>
    <row r="164" spans="8:9" x14ac:dyDescent="0.3">
      <c r="H164" t="s">
        <v>357</v>
      </c>
      <c r="I164" t="s">
        <v>358</v>
      </c>
    </row>
    <row r="165" spans="8:9" x14ac:dyDescent="0.3">
      <c r="H165" t="s">
        <v>359</v>
      </c>
      <c r="I165" t="s">
        <v>360</v>
      </c>
    </row>
    <row r="166" spans="8:9" x14ac:dyDescent="0.3">
      <c r="H166" t="s">
        <v>361</v>
      </c>
      <c r="I166" t="s">
        <v>362</v>
      </c>
    </row>
    <row r="167" spans="8:9" x14ac:dyDescent="0.3">
      <c r="H167" t="s">
        <v>363</v>
      </c>
      <c r="I167" t="s">
        <v>364</v>
      </c>
    </row>
    <row r="168" spans="8:9" x14ac:dyDescent="0.3">
      <c r="H168" t="s">
        <v>365</v>
      </c>
      <c r="I168" t="s">
        <v>366</v>
      </c>
    </row>
    <row r="169" spans="8:9" x14ac:dyDescent="0.3">
      <c r="H169" t="s">
        <v>367</v>
      </c>
      <c r="I169" t="s">
        <v>368</v>
      </c>
    </row>
    <row r="170" spans="8:9" x14ac:dyDescent="0.3">
      <c r="H170" t="s">
        <v>369</v>
      </c>
      <c r="I170" t="s">
        <v>370</v>
      </c>
    </row>
    <row r="171" spans="8:9" x14ac:dyDescent="0.3">
      <c r="H171" t="s">
        <v>371</v>
      </c>
      <c r="I171" t="s">
        <v>372</v>
      </c>
    </row>
    <row r="172" spans="8:9" x14ac:dyDescent="0.3">
      <c r="H172" t="s">
        <v>373</v>
      </c>
      <c r="I172" t="s">
        <v>374</v>
      </c>
    </row>
    <row r="173" spans="8:9" x14ac:dyDescent="0.3">
      <c r="H173" t="s">
        <v>375</v>
      </c>
      <c r="I173" t="s">
        <v>376</v>
      </c>
    </row>
    <row r="174" spans="8:9" x14ac:dyDescent="0.3">
      <c r="H174" t="s">
        <v>377</v>
      </c>
      <c r="I174" t="s">
        <v>378</v>
      </c>
    </row>
    <row r="175" spans="8:9" x14ac:dyDescent="0.3">
      <c r="H175" t="s">
        <v>379</v>
      </c>
      <c r="I175" t="s">
        <v>380</v>
      </c>
    </row>
    <row r="176" spans="8:9" x14ac:dyDescent="0.3">
      <c r="H176" t="s">
        <v>381</v>
      </c>
      <c r="I176" t="s">
        <v>382</v>
      </c>
    </row>
    <row r="177" spans="8:9" x14ac:dyDescent="0.3">
      <c r="H177" t="s">
        <v>383</v>
      </c>
      <c r="I177" t="s">
        <v>384</v>
      </c>
    </row>
    <row r="178" spans="8:9" x14ac:dyDescent="0.3">
      <c r="H178" t="s">
        <v>385</v>
      </c>
      <c r="I178" t="s">
        <v>386</v>
      </c>
    </row>
    <row r="179" spans="8:9" x14ac:dyDescent="0.3">
      <c r="H179" t="s">
        <v>387</v>
      </c>
      <c r="I179" t="s">
        <v>388</v>
      </c>
    </row>
    <row r="180" spans="8:9" x14ac:dyDescent="0.3">
      <c r="H180" t="s">
        <v>389</v>
      </c>
      <c r="I180" t="s">
        <v>390</v>
      </c>
    </row>
    <row r="181" spans="8:9" x14ac:dyDescent="0.3">
      <c r="H181" t="s">
        <v>391</v>
      </c>
      <c r="I181" t="s">
        <v>392</v>
      </c>
    </row>
    <row r="182" spans="8:9" x14ac:dyDescent="0.3">
      <c r="H182" t="s">
        <v>393</v>
      </c>
      <c r="I182" t="s">
        <v>394</v>
      </c>
    </row>
    <row r="183" spans="8:9" x14ac:dyDescent="0.3">
      <c r="H183" t="s">
        <v>395</v>
      </c>
      <c r="I183" t="s">
        <v>396</v>
      </c>
    </row>
    <row r="184" spans="8:9" x14ac:dyDescent="0.3">
      <c r="H184" t="s">
        <v>397</v>
      </c>
      <c r="I184" t="s">
        <v>398</v>
      </c>
    </row>
    <row r="185" spans="8:9" x14ac:dyDescent="0.3">
      <c r="H185" t="s">
        <v>399</v>
      </c>
      <c r="I185" t="s">
        <v>400</v>
      </c>
    </row>
    <row r="186" spans="8:9" x14ac:dyDescent="0.3">
      <c r="H186" t="s">
        <v>401</v>
      </c>
      <c r="I186" t="s">
        <v>402</v>
      </c>
    </row>
    <row r="187" spans="8:9" x14ac:dyDescent="0.3">
      <c r="H187" t="s">
        <v>403</v>
      </c>
      <c r="I187" t="s">
        <v>404</v>
      </c>
    </row>
    <row r="188" spans="8:9" x14ac:dyDescent="0.3">
      <c r="H188" t="s">
        <v>405</v>
      </c>
      <c r="I188" t="s">
        <v>406</v>
      </c>
    </row>
    <row r="189" spans="8:9" x14ac:dyDescent="0.3">
      <c r="H189" t="s">
        <v>407</v>
      </c>
      <c r="I189" t="s">
        <v>408</v>
      </c>
    </row>
    <row r="190" spans="8:9" x14ac:dyDescent="0.3">
      <c r="H190" t="s">
        <v>409</v>
      </c>
      <c r="I190" t="s">
        <v>410</v>
      </c>
    </row>
    <row r="191" spans="8:9" x14ac:dyDescent="0.3">
      <c r="H191" t="s">
        <v>411</v>
      </c>
      <c r="I191" t="s">
        <v>412</v>
      </c>
    </row>
    <row r="192" spans="8:9" x14ac:dyDescent="0.3">
      <c r="H192" t="s">
        <v>413</v>
      </c>
      <c r="I192" t="s">
        <v>414</v>
      </c>
    </row>
    <row r="193" spans="8:9" x14ac:dyDescent="0.3">
      <c r="H193" t="s">
        <v>415</v>
      </c>
      <c r="I193" t="s">
        <v>416</v>
      </c>
    </row>
    <row r="194" spans="8:9" x14ac:dyDescent="0.3">
      <c r="H194" t="s">
        <v>417</v>
      </c>
      <c r="I194" t="s">
        <v>418</v>
      </c>
    </row>
    <row r="195" spans="8:9" x14ac:dyDescent="0.3">
      <c r="H195" t="s">
        <v>419</v>
      </c>
      <c r="I195" t="s">
        <v>420</v>
      </c>
    </row>
    <row r="196" spans="8:9" x14ac:dyDescent="0.3">
      <c r="H196" t="s">
        <v>421</v>
      </c>
      <c r="I196" t="s">
        <v>422</v>
      </c>
    </row>
    <row r="197" spans="8:9" x14ac:dyDescent="0.3">
      <c r="H197" t="s">
        <v>423</v>
      </c>
      <c r="I197" t="s">
        <v>424</v>
      </c>
    </row>
    <row r="198" spans="8:9" x14ac:dyDescent="0.3">
      <c r="H198" t="s">
        <v>425</v>
      </c>
      <c r="I198" t="s">
        <v>426</v>
      </c>
    </row>
    <row r="199" spans="8:9" x14ac:dyDescent="0.3">
      <c r="H199" t="s">
        <v>427</v>
      </c>
      <c r="I199" t="s">
        <v>428</v>
      </c>
    </row>
    <row r="200" spans="8:9" x14ac:dyDescent="0.3">
      <c r="H200" t="s">
        <v>429</v>
      </c>
      <c r="I200" t="s">
        <v>430</v>
      </c>
    </row>
    <row r="201" spans="8:9" x14ac:dyDescent="0.3">
      <c r="H201" t="s">
        <v>431</v>
      </c>
      <c r="I201" t="s">
        <v>432</v>
      </c>
    </row>
    <row r="202" spans="8:9" x14ac:dyDescent="0.3">
      <c r="H202" t="s">
        <v>433</v>
      </c>
      <c r="I202" t="s">
        <v>434</v>
      </c>
    </row>
    <row r="203" spans="8:9" x14ac:dyDescent="0.3">
      <c r="H203" t="s">
        <v>435</v>
      </c>
      <c r="I203" t="s">
        <v>436</v>
      </c>
    </row>
    <row r="204" spans="8:9" x14ac:dyDescent="0.3">
      <c r="H204" t="s">
        <v>437</v>
      </c>
      <c r="I204" t="s">
        <v>438</v>
      </c>
    </row>
    <row r="205" spans="8:9" x14ac:dyDescent="0.3">
      <c r="H205" t="s">
        <v>439</v>
      </c>
      <c r="I205" t="s">
        <v>440</v>
      </c>
    </row>
    <row r="206" spans="8:9" x14ac:dyDescent="0.3">
      <c r="H206" t="s">
        <v>441</v>
      </c>
      <c r="I206" t="s">
        <v>442</v>
      </c>
    </row>
    <row r="207" spans="8:9" x14ac:dyDescent="0.3">
      <c r="H207" t="s">
        <v>443</v>
      </c>
      <c r="I207" t="s">
        <v>444</v>
      </c>
    </row>
    <row r="208" spans="8:9" x14ac:dyDescent="0.3">
      <c r="H208" t="s">
        <v>445</v>
      </c>
      <c r="I208" t="s">
        <v>446</v>
      </c>
    </row>
    <row r="209" spans="8:9" x14ac:dyDescent="0.3">
      <c r="H209" t="s">
        <v>447</v>
      </c>
      <c r="I209" t="s">
        <v>448</v>
      </c>
    </row>
    <row r="210" spans="8:9" x14ac:dyDescent="0.3">
      <c r="H210" t="s">
        <v>449</v>
      </c>
      <c r="I210" t="s">
        <v>450</v>
      </c>
    </row>
    <row r="211" spans="8:9" x14ac:dyDescent="0.3">
      <c r="H211" t="s">
        <v>451</v>
      </c>
      <c r="I211" t="s">
        <v>452</v>
      </c>
    </row>
    <row r="212" spans="8:9" x14ac:dyDescent="0.3">
      <c r="H212" t="s">
        <v>453</v>
      </c>
      <c r="I212" t="s">
        <v>454</v>
      </c>
    </row>
    <row r="213" spans="8:9" x14ac:dyDescent="0.3">
      <c r="H213" t="s">
        <v>455</v>
      </c>
      <c r="I213" t="s">
        <v>456</v>
      </c>
    </row>
    <row r="214" spans="8:9" x14ac:dyDescent="0.3">
      <c r="H214" t="s">
        <v>457</v>
      </c>
      <c r="I214" t="s">
        <v>458</v>
      </c>
    </row>
    <row r="215" spans="8:9" x14ac:dyDescent="0.3">
      <c r="H215" t="s">
        <v>459</v>
      </c>
      <c r="I215" t="s">
        <v>460</v>
      </c>
    </row>
    <row r="216" spans="8:9" x14ac:dyDescent="0.3">
      <c r="H216" t="s">
        <v>461</v>
      </c>
      <c r="I216" t="s">
        <v>462</v>
      </c>
    </row>
    <row r="217" spans="8:9" x14ac:dyDescent="0.3">
      <c r="H217" t="s">
        <v>463</v>
      </c>
      <c r="I217" t="s">
        <v>464</v>
      </c>
    </row>
    <row r="218" spans="8:9" x14ac:dyDescent="0.3">
      <c r="H218" t="s">
        <v>465</v>
      </c>
      <c r="I218" t="s">
        <v>466</v>
      </c>
    </row>
    <row r="219" spans="8:9" x14ac:dyDescent="0.3">
      <c r="H219" t="s">
        <v>467</v>
      </c>
      <c r="I219" t="s">
        <v>468</v>
      </c>
    </row>
    <row r="220" spans="8:9" x14ac:dyDescent="0.3">
      <c r="H220" t="s">
        <v>469</v>
      </c>
      <c r="I220" t="s">
        <v>470</v>
      </c>
    </row>
    <row r="221" spans="8:9" x14ac:dyDescent="0.3">
      <c r="H221" t="s">
        <v>471</v>
      </c>
      <c r="I221" t="s">
        <v>472</v>
      </c>
    </row>
    <row r="222" spans="8:9" x14ac:dyDescent="0.3">
      <c r="H222" t="s">
        <v>473</v>
      </c>
      <c r="I222" t="s">
        <v>474</v>
      </c>
    </row>
    <row r="223" spans="8:9" x14ac:dyDescent="0.3">
      <c r="H223" t="s">
        <v>475</v>
      </c>
      <c r="I223" t="s">
        <v>476</v>
      </c>
    </row>
    <row r="224" spans="8:9" x14ac:dyDescent="0.3">
      <c r="H224" t="s">
        <v>477</v>
      </c>
      <c r="I224" t="s">
        <v>478</v>
      </c>
    </row>
    <row r="225" spans="8:9" x14ac:dyDescent="0.3">
      <c r="H225" t="s">
        <v>479</v>
      </c>
      <c r="I225" t="s">
        <v>480</v>
      </c>
    </row>
    <row r="226" spans="8:9" x14ac:dyDescent="0.3">
      <c r="H226" t="s">
        <v>481</v>
      </c>
      <c r="I226" t="s">
        <v>482</v>
      </c>
    </row>
    <row r="227" spans="8:9" x14ac:dyDescent="0.3">
      <c r="H227" t="s">
        <v>483</v>
      </c>
      <c r="I227" t="s">
        <v>484</v>
      </c>
    </row>
    <row r="228" spans="8:9" x14ac:dyDescent="0.3">
      <c r="H228" t="s">
        <v>485</v>
      </c>
      <c r="I228" t="s">
        <v>486</v>
      </c>
    </row>
    <row r="229" spans="8:9" x14ac:dyDescent="0.3">
      <c r="H229" t="s">
        <v>487</v>
      </c>
      <c r="I229" t="s">
        <v>488</v>
      </c>
    </row>
    <row r="230" spans="8:9" x14ac:dyDescent="0.3">
      <c r="H230" t="s">
        <v>489</v>
      </c>
      <c r="I230" t="s">
        <v>490</v>
      </c>
    </row>
    <row r="231" spans="8:9" x14ac:dyDescent="0.3">
      <c r="H231" t="s">
        <v>491</v>
      </c>
      <c r="I231" t="s">
        <v>492</v>
      </c>
    </row>
    <row r="232" spans="8:9" x14ac:dyDescent="0.3">
      <c r="H232" t="s">
        <v>493</v>
      </c>
      <c r="I232" t="s">
        <v>494</v>
      </c>
    </row>
    <row r="233" spans="8:9" x14ac:dyDescent="0.3">
      <c r="H233" t="s">
        <v>495</v>
      </c>
      <c r="I233" t="s">
        <v>496</v>
      </c>
    </row>
    <row r="234" spans="8:9" x14ac:dyDescent="0.3">
      <c r="H234" t="s">
        <v>497</v>
      </c>
      <c r="I234" t="s">
        <v>498</v>
      </c>
    </row>
    <row r="235" spans="8:9" x14ac:dyDescent="0.3">
      <c r="H235" t="s">
        <v>499</v>
      </c>
      <c r="I235" t="s">
        <v>500</v>
      </c>
    </row>
    <row r="236" spans="8:9" x14ac:dyDescent="0.3">
      <c r="H236" t="s">
        <v>501</v>
      </c>
      <c r="I236" t="s">
        <v>502</v>
      </c>
    </row>
    <row r="237" spans="8:9" x14ac:dyDescent="0.3">
      <c r="H237" t="s">
        <v>503</v>
      </c>
      <c r="I237" t="s">
        <v>504</v>
      </c>
    </row>
    <row r="238" spans="8:9" x14ac:dyDescent="0.3">
      <c r="H238" t="s">
        <v>505</v>
      </c>
      <c r="I238" t="s">
        <v>506</v>
      </c>
    </row>
    <row r="239" spans="8:9" x14ac:dyDescent="0.3">
      <c r="H239" t="s">
        <v>507</v>
      </c>
      <c r="I239" t="s">
        <v>508</v>
      </c>
    </row>
    <row r="240" spans="8:9" x14ac:dyDescent="0.3">
      <c r="H240" t="s">
        <v>509</v>
      </c>
      <c r="I240" t="s">
        <v>510</v>
      </c>
    </row>
    <row r="241" spans="8:9" x14ac:dyDescent="0.3">
      <c r="H241" t="s">
        <v>511</v>
      </c>
      <c r="I241" t="s">
        <v>512</v>
      </c>
    </row>
    <row r="242" spans="8:9" x14ac:dyDescent="0.3">
      <c r="H242" t="s">
        <v>513</v>
      </c>
      <c r="I242" t="s">
        <v>514</v>
      </c>
    </row>
    <row r="243" spans="8:9" x14ac:dyDescent="0.3">
      <c r="H243" t="s">
        <v>515</v>
      </c>
      <c r="I243" t="s">
        <v>516</v>
      </c>
    </row>
    <row r="244" spans="8:9" x14ac:dyDescent="0.3">
      <c r="H244" t="s">
        <v>517</v>
      </c>
      <c r="I244" t="s">
        <v>518</v>
      </c>
    </row>
    <row r="245" spans="8:9" x14ac:dyDescent="0.3">
      <c r="H245" t="s">
        <v>519</v>
      </c>
      <c r="I245" t="s">
        <v>520</v>
      </c>
    </row>
    <row r="246" spans="8:9" x14ac:dyDescent="0.3">
      <c r="H246" t="s">
        <v>521</v>
      </c>
      <c r="I246" t="s">
        <v>522</v>
      </c>
    </row>
    <row r="247" spans="8:9" x14ac:dyDescent="0.3">
      <c r="H247" t="s">
        <v>523</v>
      </c>
      <c r="I247" t="s">
        <v>524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5"/>
  <sheetViews>
    <sheetView zoomScale="75" zoomScaleNormal="75" workbookViewId="0">
      <selection activeCell="D19" sqref="D19"/>
    </sheetView>
  </sheetViews>
  <sheetFormatPr defaultColWidth="11.19921875" defaultRowHeight="15.6" x14ac:dyDescent="0.3"/>
  <cols>
    <col min="1" max="1" width="4.8984375" customWidth="1"/>
    <col min="2" max="2" width="173.59765625" customWidth="1"/>
    <col min="3" max="3" width="43.19921875" customWidth="1"/>
  </cols>
  <sheetData>
    <row r="1" spans="1:4" x14ac:dyDescent="0.3">
      <c r="A1" t="s">
        <v>13</v>
      </c>
      <c r="B1" t="s">
        <v>14</v>
      </c>
      <c r="C1" t="s">
        <v>30</v>
      </c>
      <c r="D1" t="s">
        <v>6</v>
      </c>
    </row>
    <row r="2" spans="1:4" x14ac:dyDescent="0.3">
      <c r="A2">
        <v>1</v>
      </c>
      <c r="B2" t="s">
        <v>527</v>
      </c>
      <c r="C2" t="s">
        <v>571</v>
      </c>
    </row>
    <row r="3" spans="1:4" x14ac:dyDescent="0.3">
      <c r="A3">
        <v>2</v>
      </c>
      <c r="B3" t="s">
        <v>568</v>
      </c>
      <c r="C3" t="s">
        <v>572</v>
      </c>
      <c r="D3" t="s">
        <v>569</v>
      </c>
    </row>
    <row r="4" spans="1:4" x14ac:dyDescent="0.3">
      <c r="A4">
        <v>3</v>
      </c>
      <c r="B4" t="s">
        <v>570</v>
      </c>
      <c r="C4" t="s">
        <v>573</v>
      </c>
      <c r="D4" t="s">
        <v>574</v>
      </c>
    </row>
    <row r="5" spans="1:4" x14ac:dyDescent="0.3">
      <c r="A5">
        <v>4</v>
      </c>
      <c r="B5" t="s">
        <v>585</v>
      </c>
      <c r="C5" s="21" t="s">
        <v>587</v>
      </c>
      <c r="D5" t="s">
        <v>586</v>
      </c>
    </row>
    <row r="6" spans="1:4" x14ac:dyDescent="0.3">
      <c r="A6">
        <v>5</v>
      </c>
      <c r="B6" t="s">
        <v>596</v>
      </c>
      <c r="C6" s="21" t="s">
        <v>597</v>
      </c>
      <c r="D6" t="s">
        <v>598</v>
      </c>
    </row>
    <row r="7" spans="1:4" x14ac:dyDescent="0.3">
      <c r="A7">
        <v>6</v>
      </c>
      <c r="B7" t="s">
        <v>600</v>
      </c>
      <c r="C7" s="21" t="s">
        <v>601</v>
      </c>
      <c r="D7" t="s">
        <v>602</v>
      </c>
    </row>
    <row r="8" spans="1:4" x14ac:dyDescent="0.3">
      <c r="A8">
        <v>7</v>
      </c>
      <c r="B8" t="s">
        <v>639</v>
      </c>
      <c r="C8" s="21" t="s">
        <v>640</v>
      </c>
      <c r="D8" t="s">
        <v>641</v>
      </c>
    </row>
    <row r="9" spans="1:4" x14ac:dyDescent="0.3">
      <c r="A9">
        <v>8</v>
      </c>
      <c r="B9" t="s">
        <v>643</v>
      </c>
      <c r="C9" t="s">
        <v>644</v>
      </c>
      <c r="D9" t="s">
        <v>645</v>
      </c>
    </row>
    <row r="10" spans="1:4" x14ac:dyDescent="0.3">
      <c r="A10">
        <v>9</v>
      </c>
      <c r="B10" s="30" t="s">
        <v>693</v>
      </c>
      <c r="C10" t="s">
        <v>646</v>
      </c>
      <c r="D10" t="s">
        <v>647</v>
      </c>
    </row>
    <row r="11" spans="1:4" x14ac:dyDescent="0.3">
      <c r="A11">
        <v>10</v>
      </c>
      <c r="B11" s="26" t="s">
        <v>690</v>
      </c>
      <c r="C11" s="21" t="s">
        <v>692</v>
      </c>
      <c r="D11" t="s">
        <v>691</v>
      </c>
    </row>
    <row r="12" spans="1:4" x14ac:dyDescent="0.3">
      <c r="A12">
        <v>11</v>
      </c>
      <c r="B12" s="26" t="s">
        <v>725</v>
      </c>
      <c r="C12" s="26" t="s">
        <v>726</v>
      </c>
      <c r="D12" t="s">
        <v>727</v>
      </c>
    </row>
    <row r="13" spans="1:4" x14ac:dyDescent="0.3">
      <c r="A13">
        <v>12</v>
      </c>
      <c r="B13" s="26" t="s">
        <v>732</v>
      </c>
      <c r="C13" t="s">
        <v>733</v>
      </c>
    </row>
    <row r="14" spans="1:4" x14ac:dyDescent="0.3">
      <c r="A14">
        <v>13</v>
      </c>
      <c r="B14" s="26" t="s">
        <v>741</v>
      </c>
      <c r="C14" t="s">
        <v>742</v>
      </c>
      <c r="D14" t="s">
        <v>743</v>
      </c>
    </row>
    <row r="15" spans="1:4" x14ac:dyDescent="0.3">
      <c r="A15">
        <v>14</v>
      </c>
      <c r="B15" s="26" t="s">
        <v>754</v>
      </c>
      <c r="C15" t="s">
        <v>753</v>
      </c>
    </row>
    <row r="16" spans="1:4" x14ac:dyDescent="0.3">
      <c r="A16">
        <v>15</v>
      </c>
      <c r="B16" s="26" t="s">
        <v>763</v>
      </c>
      <c r="C16" t="s">
        <v>764</v>
      </c>
      <c r="D16" t="s">
        <v>765</v>
      </c>
    </row>
    <row r="17" spans="1:4" x14ac:dyDescent="0.3">
      <c r="A17">
        <v>16</v>
      </c>
      <c r="B17" s="26" t="s">
        <v>766</v>
      </c>
      <c r="C17" t="s">
        <v>767</v>
      </c>
      <c r="D17" t="s">
        <v>768</v>
      </c>
    </row>
    <row r="18" spans="1:4" x14ac:dyDescent="0.3">
      <c r="A18">
        <v>17</v>
      </c>
      <c r="B18" s="26" t="s">
        <v>769</v>
      </c>
      <c r="C18" s="21" t="s">
        <v>770</v>
      </c>
      <c r="D18" t="s">
        <v>771</v>
      </c>
    </row>
    <row r="19" spans="1:4" x14ac:dyDescent="0.3">
      <c r="A19">
        <v>18</v>
      </c>
      <c r="B19" s="26" t="s">
        <v>780</v>
      </c>
      <c r="C19" t="s">
        <v>781</v>
      </c>
      <c r="D19" t="s">
        <v>782</v>
      </c>
    </row>
    <row r="20" spans="1:4" x14ac:dyDescent="0.3">
      <c r="B20" s="26"/>
    </row>
    <row r="21" spans="1:4" x14ac:dyDescent="0.3">
      <c r="B21" s="26"/>
    </row>
    <row r="22" spans="1:4" x14ac:dyDescent="0.3">
      <c r="B22" s="26"/>
    </row>
    <row r="23" spans="1:4" x14ac:dyDescent="0.3">
      <c r="B23" s="26"/>
    </row>
    <row r="24" spans="1:4" x14ac:dyDescent="0.3">
      <c r="B24" s="26"/>
    </row>
    <row r="25" spans="1:4" x14ac:dyDescent="0.3">
      <c r="B25" s="26"/>
    </row>
    <row r="26" spans="1:4" x14ac:dyDescent="0.3">
      <c r="B26" s="26"/>
    </row>
    <row r="27" spans="1:4" x14ac:dyDescent="0.3">
      <c r="B27" s="26"/>
    </row>
    <row r="28" spans="1:4" x14ac:dyDescent="0.3">
      <c r="B28" s="26"/>
    </row>
    <row r="29" spans="1:4" x14ac:dyDescent="0.3">
      <c r="B29" s="26"/>
    </row>
    <row r="30" spans="1:4" x14ac:dyDescent="0.3">
      <c r="B30" s="26"/>
    </row>
    <row r="31" spans="1:4" x14ac:dyDescent="0.3">
      <c r="B31" s="26"/>
    </row>
    <row r="32" spans="1:4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  <row r="48" spans="2:2" x14ac:dyDescent="0.3">
      <c r="B48" s="26"/>
    </row>
    <row r="49" spans="2:2" x14ac:dyDescent="0.3">
      <c r="B49" s="26"/>
    </row>
    <row r="50" spans="2:2" x14ac:dyDescent="0.3">
      <c r="B50" s="26"/>
    </row>
    <row r="51" spans="2:2" x14ac:dyDescent="0.3">
      <c r="B51" s="26"/>
    </row>
    <row r="52" spans="2:2" x14ac:dyDescent="0.3">
      <c r="B52" s="26"/>
    </row>
    <row r="53" spans="2:2" x14ac:dyDescent="0.3">
      <c r="B53" s="26"/>
    </row>
    <row r="54" spans="2:2" x14ac:dyDescent="0.3">
      <c r="B54" s="26"/>
    </row>
    <row r="55" spans="2:2" x14ac:dyDescent="0.3">
      <c r="B55" s="26"/>
    </row>
    <row r="56" spans="2:2" x14ac:dyDescent="0.3">
      <c r="B56" s="26"/>
    </row>
    <row r="57" spans="2:2" x14ac:dyDescent="0.3">
      <c r="B57" s="26"/>
    </row>
    <row r="58" spans="2:2" x14ac:dyDescent="0.3">
      <c r="B58" s="26"/>
    </row>
    <row r="59" spans="2:2" x14ac:dyDescent="0.3">
      <c r="B59" s="26"/>
    </row>
    <row r="60" spans="2:2" x14ac:dyDescent="0.3">
      <c r="B60" s="26"/>
    </row>
    <row r="61" spans="2:2" x14ac:dyDescent="0.3">
      <c r="B61" s="26"/>
    </row>
    <row r="62" spans="2:2" x14ac:dyDescent="0.3">
      <c r="B62" s="26"/>
    </row>
    <row r="63" spans="2:2" x14ac:dyDescent="0.3">
      <c r="B63" s="26"/>
    </row>
    <row r="64" spans="2:2" x14ac:dyDescent="0.3">
      <c r="B64" s="26"/>
    </row>
    <row r="65" spans="2:2" x14ac:dyDescent="0.3">
      <c r="B65" s="26"/>
    </row>
    <row r="66" spans="2:2" x14ac:dyDescent="0.3">
      <c r="B66" s="26"/>
    </row>
    <row r="67" spans="2:2" x14ac:dyDescent="0.3">
      <c r="B67" s="26"/>
    </row>
    <row r="68" spans="2:2" x14ac:dyDescent="0.3">
      <c r="B68" s="26"/>
    </row>
    <row r="69" spans="2:2" x14ac:dyDescent="0.3">
      <c r="B69" s="26"/>
    </row>
    <row r="70" spans="2:2" x14ac:dyDescent="0.3">
      <c r="B70" s="26"/>
    </row>
    <row r="71" spans="2:2" x14ac:dyDescent="0.3">
      <c r="B71" s="26"/>
    </row>
    <row r="72" spans="2:2" x14ac:dyDescent="0.3">
      <c r="B72" s="26"/>
    </row>
    <row r="73" spans="2:2" x14ac:dyDescent="0.3">
      <c r="B73" s="26"/>
    </row>
    <row r="74" spans="2:2" x14ac:dyDescent="0.3">
      <c r="B74" s="26"/>
    </row>
    <row r="75" spans="2:2" x14ac:dyDescent="0.3">
      <c r="B75" s="26"/>
    </row>
  </sheetData>
  <hyperlinks>
    <hyperlink ref="C5" r:id="rId1"/>
    <hyperlink ref="C6" r:id="rId2"/>
    <hyperlink ref="C7" r:id="rId3"/>
    <hyperlink ref="C8" r:id="rId4"/>
    <hyperlink ref="C18" r:id="rId5"/>
  </hyperlinks>
  <pageMargins left="0.7" right="0.7" top="0.75" bottom="0.75" header="0.3" footer="0.3"/>
  <pageSetup orientation="portrait"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defaultColWidth="10.69921875" defaultRowHeight="15.6" x14ac:dyDescent="0.3"/>
  <cols>
    <col min="1" max="1" width="23.69921875" style="7" customWidth="1"/>
    <col min="2" max="2" width="83.19921875" style="7" customWidth="1"/>
    <col min="3" max="16384" width="10.69921875" style="7"/>
  </cols>
  <sheetData>
    <row r="1" spans="1:2" x14ac:dyDescent="0.3">
      <c r="A1" s="7" t="s">
        <v>23</v>
      </c>
    </row>
    <row r="3" spans="1:2" x14ac:dyDescent="0.3">
      <c r="A3" s="8" t="s">
        <v>22</v>
      </c>
    </row>
    <row r="5" spans="1:2" x14ac:dyDescent="0.3">
      <c r="A5" s="9" t="s">
        <v>16</v>
      </c>
      <c r="B5" s="9" t="s">
        <v>7</v>
      </c>
    </row>
    <row r="6" spans="1:2" x14ac:dyDescent="0.3">
      <c r="A6" s="7" t="s">
        <v>17</v>
      </c>
      <c r="B6" s="10" t="s">
        <v>18</v>
      </c>
    </row>
    <row r="7" spans="1:2" ht="62.4" x14ac:dyDescent="0.3">
      <c r="B7" s="10" t="s">
        <v>27</v>
      </c>
    </row>
    <row r="8" spans="1:2" ht="46.8" x14ac:dyDescent="0.3">
      <c r="A8" s="7" t="s">
        <v>19</v>
      </c>
      <c r="B8" s="10" t="s">
        <v>12</v>
      </c>
    </row>
    <row r="9" spans="1:2" ht="31.2" x14ac:dyDescent="0.3">
      <c r="A9" s="7" t="s">
        <v>20</v>
      </c>
      <c r="B9" s="10" t="s">
        <v>21</v>
      </c>
    </row>
    <row r="10" spans="1:2" x14ac:dyDescent="0.3">
      <c r="B10" s="10"/>
    </row>
    <row r="11" spans="1:2" x14ac:dyDescent="0.3">
      <c r="B11" s="10"/>
    </row>
    <row r="12" spans="1:2" x14ac:dyDescent="0.3">
      <c r="B12" s="10"/>
    </row>
    <row r="13" spans="1:2" x14ac:dyDescent="0.3">
      <c r="B13" s="10"/>
    </row>
    <row r="14" spans="1:2" x14ac:dyDescent="0.3">
      <c r="A14" s="9" t="s">
        <v>26</v>
      </c>
      <c r="B14" s="11"/>
    </row>
    <row r="15" spans="1:2" x14ac:dyDescent="0.3">
      <c r="A15" s="29" t="s">
        <v>24</v>
      </c>
      <c r="B15" s="28" t="s">
        <v>25</v>
      </c>
    </row>
    <row r="16" spans="1:2" x14ac:dyDescent="0.3">
      <c r="A16" s="29" t="s">
        <v>28</v>
      </c>
      <c r="B16" s="28" t="s">
        <v>29</v>
      </c>
    </row>
    <row r="17" spans="1:2" x14ac:dyDescent="0.3">
      <c r="A17" s="27" t="s">
        <v>642</v>
      </c>
      <c r="B17" s="28" t="s">
        <v>689</v>
      </c>
    </row>
    <row r="18" spans="1:2" x14ac:dyDescent="0.3">
      <c r="A18" s="28"/>
      <c r="B18" s="28"/>
    </row>
    <row r="19" spans="1:2" x14ac:dyDescent="0.3">
      <c r="A19" s="28"/>
      <c r="B19" s="28"/>
    </row>
    <row r="20" spans="1:2" x14ac:dyDescent="0.3">
      <c r="A20" s="28"/>
      <c r="B20" s="28"/>
    </row>
  </sheetData>
  <hyperlinks>
    <hyperlink ref="A15" r:id="rId1"/>
    <hyperlink ref="A16" r:id="rId2"/>
    <hyperlink ref="A17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7" sqref="A27"/>
    </sheetView>
  </sheetViews>
  <sheetFormatPr defaultColWidth="8.69921875" defaultRowHeight="15.6" x14ac:dyDescent="0.3"/>
  <cols>
    <col min="1" max="1" width="170.19921875" style="26" bestFit="1" customWidth="1"/>
    <col min="2" max="16384" width="8.69921875" style="26"/>
  </cols>
  <sheetData>
    <row r="1" spans="1:3" x14ac:dyDescent="0.3">
      <c r="A1" s="26" t="s">
        <v>728</v>
      </c>
      <c r="B1" s="26" t="s">
        <v>730</v>
      </c>
      <c r="C1" s="26" t="s">
        <v>6</v>
      </c>
    </row>
    <row r="2" spans="1:3" x14ac:dyDescent="0.3">
      <c r="A2" s="32" t="s">
        <v>729</v>
      </c>
      <c r="B2" s="26" t="s">
        <v>731</v>
      </c>
    </row>
    <row r="3" spans="1:3" x14ac:dyDescent="0.3">
      <c r="A3" s="26" t="s">
        <v>690</v>
      </c>
      <c r="B3" s="21" t="s">
        <v>692</v>
      </c>
      <c r="C3" t="s">
        <v>691</v>
      </c>
    </row>
    <row r="4" spans="1:3" x14ac:dyDescent="0.3">
      <c r="A4" s="26" t="s">
        <v>756</v>
      </c>
      <c r="B4" s="26" t="s">
        <v>755</v>
      </c>
      <c r="C4" s="26" t="s">
        <v>785</v>
      </c>
    </row>
    <row r="5" spans="1:3" x14ac:dyDescent="0.3">
      <c r="A5" s="26" t="s">
        <v>784</v>
      </c>
      <c r="B5" s="26" t="s">
        <v>783</v>
      </c>
    </row>
    <row r="6" spans="1:3" x14ac:dyDescent="0.3">
      <c r="A6" s="26" t="s">
        <v>787</v>
      </c>
      <c r="B6" s="26" t="s">
        <v>786</v>
      </c>
    </row>
    <row r="7" spans="1:3" x14ac:dyDescent="0.3">
      <c r="A7" s="26" t="s">
        <v>788</v>
      </c>
      <c r="B7" s="26" t="s">
        <v>789</v>
      </c>
    </row>
    <row r="8" spans="1:3" x14ac:dyDescent="0.3">
      <c r="A8" s="26" t="s">
        <v>790</v>
      </c>
      <c r="B8" s="26" t="s">
        <v>792</v>
      </c>
      <c r="C8" s="26" t="s">
        <v>791</v>
      </c>
    </row>
    <row r="9" spans="1:3" x14ac:dyDescent="0.3">
      <c r="A9" s="26" t="s">
        <v>793</v>
      </c>
      <c r="B9" s="26" t="s">
        <v>794</v>
      </c>
    </row>
    <row r="10" spans="1:3" x14ac:dyDescent="0.3">
      <c r="A10" s="26" t="s">
        <v>799</v>
      </c>
      <c r="B10" s="26" t="s">
        <v>795</v>
      </c>
      <c r="C10" s="26" t="s">
        <v>800</v>
      </c>
    </row>
    <row r="11" spans="1:3" x14ac:dyDescent="0.3">
      <c r="A11" s="26" t="s">
        <v>797</v>
      </c>
      <c r="B11" s="26" t="s">
        <v>796</v>
      </c>
      <c r="C11" s="26" t="s">
        <v>798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measures_mastertable</vt:lpstr>
      <vt:lpstr>lookups</vt:lpstr>
      <vt:lpstr>references</vt:lpstr>
      <vt:lpstr>_readme</vt:lpstr>
      <vt:lpstr>Follow up references</vt:lpstr>
      <vt:lpstr>Measure_name</vt:lpstr>
    </vt:vector>
  </TitlesOfParts>
  <Company>ETH Zürich, Switzerland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N. Bresch</dc:creator>
  <cp:lastModifiedBy>Navjot</cp:lastModifiedBy>
  <dcterms:created xsi:type="dcterms:W3CDTF">2017-11-14T15:27:48Z</dcterms:created>
  <dcterms:modified xsi:type="dcterms:W3CDTF">2017-12-19T00:26:49Z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a080161e6c784ac291eb566cb50e30ad</vt:lpwstr>
  </property>
</Properties>
</file>