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24226"/>
  <mc:AlternateContent xmlns:mc="http://schemas.openxmlformats.org/markup-compatibility/2006">
    <mc:Choice Requires="x15">
      <x15ac:absPath xmlns:x15ac="http://schemas.microsoft.com/office/spreadsheetml/2010/11/ac" url="C:\Users\carlos_useros\Desktop\CCN\Informes\20210527 bp04 y bp18\CCN-CERT-BP-04-Ransomware\"/>
    </mc:Choice>
  </mc:AlternateContent>
  <xr:revisionPtr revIDLastSave="0" documentId="13_ncr:1_{4863B7E9-7BD6-4D0C-9049-6F9DD2A27204}" xr6:coauthVersionLast="46" xr6:coauthVersionMax="46" xr10:uidLastSave="{00000000-0000-0000-0000-000000000000}"/>
  <bookViews>
    <workbookView xWindow="20370" yWindow="-120" windowWidth="29040" windowHeight="15840" tabRatio="477" activeTab="1" xr2:uid="{00000000-000D-0000-FFFF-FFFF00000000}"/>
  </bookViews>
  <sheets>
    <sheet name="INSTRUCCIONES" sheetId="12" r:id="rId1"/>
    <sheet name="ANTIRANSOMWARE SECURITY PLAN" sheetId="11" r:id="rId2"/>
  </sheets>
  <definedNames>
    <definedName name="_xlnm._FilterDatabase" localSheetId="1" hidden="1">'ANTIRANSOMWARE SECURITY PLAN'!$B$4:$I$97</definedName>
    <definedName name="_xlnm.Print_Area" localSheetId="1">'ANTIRANSOMWARE SECURITY PLAN'!$C$1:$L$98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3" i="11" l="1"/>
  <c r="C5" i="11"/>
  <c r="H100" i="11"/>
  <c r="J100" i="11"/>
  <c r="I100" i="11"/>
  <c r="K93" i="11"/>
  <c r="K92" i="11"/>
  <c r="K91" i="11"/>
  <c r="K90" i="11"/>
  <c r="K89" i="11"/>
  <c r="K88" i="11"/>
  <c r="K87" i="11"/>
  <c r="K86" i="11"/>
  <c r="K85" i="11"/>
  <c r="K84" i="11"/>
  <c r="K83" i="11"/>
  <c r="K82" i="11"/>
  <c r="K81" i="11"/>
  <c r="K80" i="11"/>
  <c r="K78" i="11"/>
  <c r="K77" i="11"/>
  <c r="K76" i="11"/>
  <c r="K75" i="11"/>
  <c r="K74" i="11"/>
  <c r="K73" i="11"/>
  <c r="K67" i="11"/>
  <c r="K72" i="11"/>
  <c r="K71" i="11"/>
  <c r="K70" i="11"/>
  <c r="K69" i="11"/>
  <c r="K68" i="11"/>
  <c r="K66" i="11"/>
  <c r="K65" i="11"/>
  <c r="K64" i="11"/>
  <c r="K63" i="11"/>
  <c r="K62" i="11"/>
  <c r="K61" i="11"/>
  <c r="K60" i="11"/>
  <c r="K59" i="11"/>
  <c r="K58" i="11"/>
  <c r="K57" i="11"/>
  <c r="K56" i="11"/>
  <c r="K55" i="11"/>
  <c r="K54" i="11"/>
  <c r="K53" i="11"/>
  <c r="K52" i="11"/>
  <c r="K51" i="11"/>
  <c r="K50" i="11"/>
  <c r="K49" i="11"/>
  <c r="K48" i="11"/>
  <c r="K42" i="11"/>
  <c r="H102" i="11"/>
  <c r="K47" i="11"/>
  <c r="K46" i="11"/>
  <c r="K45" i="11"/>
  <c r="K44" i="11"/>
  <c r="K43" i="11"/>
  <c r="K41" i="11"/>
  <c r="K40" i="11"/>
  <c r="K39" i="11"/>
  <c r="K38" i="11"/>
  <c r="K37" i="11"/>
  <c r="K36" i="11"/>
  <c r="K35" i="11"/>
  <c r="K34" i="11"/>
  <c r="K33" i="11"/>
  <c r="K32" i="11"/>
  <c r="K31" i="11"/>
  <c r="K30" i="11"/>
  <c r="K29" i="11"/>
  <c r="K28" i="11"/>
  <c r="K27" i="11"/>
  <c r="K26" i="11"/>
  <c r="K25" i="11"/>
  <c r="K24" i="11"/>
  <c r="K23" i="11"/>
  <c r="K22" i="11"/>
  <c r="K21" i="11"/>
  <c r="K20" i="11"/>
  <c r="K19" i="11"/>
  <c r="K18" i="11"/>
  <c r="K17" i="11"/>
  <c r="K16" i="11"/>
  <c r="K15" i="11"/>
  <c r="K14" i="11"/>
  <c r="K13" i="11"/>
  <c r="K12" i="11"/>
  <c r="K11" i="11"/>
  <c r="K10" i="11"/>
  <c r="K9" i="11"/>
  <c r="K8" i="11"/>
  <c r="H101" i="11"/>
  <c r="K6" i="11"/>
  <c r="K5" i="11"/>
  <c r="K7" i="11"/>
  <c r="L7" i="11"/>
  <c r="M93" i="11"/>
  <c r="M92" i="11"/>
  <c r="M91" i="11"/>
  <c r="M90" i="11"/>
  <c r="M89" i="11"/>
  <c r="M88" i="11"/>
  <c r="M87" i="11"/>
  <c r="M86" i="11"/>
  <c r="M85" i="11"/>
  <c r="M84" i="11"/>
  <c r="M83" i="11"/>
  <c r="M82" i="11"/>
  <c r="M81" i="11"/>
  <c r="M80" i="11"/>
  <c r="M78" i="11"/>
  <c r="M77" i="11"/>
  <c r="M76" i="11"/>
  <c r="M75" i="11"/>
  <c r="M74" i="11"/>
  <c r="M73" i="11"/>
  <c r="M72" i="11"/>
  <c r="M71" i="11"/>
  <c r="M67" i="11"/>
  <c r="J103" i="11"/>
  <c r="M70" i="11"/>
  <c r="M69" i="11"/>
  <c r="M68" i="11"/>
  <c r="M66" i="11"/>
  <c r="M65" i="11"/>
  <c r="M64" i="11"/>
  <c r="M63" i="11"/>
  <c r="M62" i="11"/>
  <c r="M61" i="11"/>
  <c r="M60" i="11"/>
  <c r="M59" i="11"/>
  <c r="M58" i="11"/>
  <c r="M57" i="11"/>
  <c r="M56" i="11"/>
  <c r="M55" i="11"/>
  <c r="M54" i="11"/>
  <c r="M53" i="11"/>
  <c r="M52" i="11"/>
  <c r="M51" i="11"/>
  <c r="M50" i="11"/>
  <c r="M49" i="11"/>
  <c r="M48" i="11"/>
  <c r="M47" i="11"/>
  <c r="M46" i="11"/>
  <c r="M42" i="11"/>
  <c r="J102" i="11"/>
  <c r="M45" i="11"/>
  <c r="M44" i="11"/>
  <c r="M43" i="11"/>
  <c r="M41" i="11"/>
  <c r="M40" i="11"/>
  <c r="M39" i="11"/>
  <c r="M38" i="11"/>
  <c r="M37" i="11"/>
  <c r="M36" i="11"/>
  <c r="M35" i="11"/>
  <c r="M34" i="11"/>
  <c r="M33" i="11"/>
  <c r="M32" i="11"/>
  <c r="M31" i="11"/>
  <c r="M30" i="11"/>
  <c r="M29" i="11"/>
  <c r="M28" i="11"/>
  <c r="M27" i="11"/>
  <c r="M26" i="11"/>
  <c r="M25" i="11"/>
  <c r="M24" i="11"/>
  <c r="M23" i="11"/>
  <c r="M22" i="11"/>
  <c r="M21" i="11"/>
  <c r="M20" i="11"/>
  <c r="M18" i="11"/>
  <c r="M17" i="11"/>
  <c r="M16" i="11"/>
  <c r="M15" i="11"/>
  <c r="M14" i="11"/>
  <c r="M13" i="11"/>
  <c r="M12" i="11"/>
  <c r="M8" i="11"/>
  <c r="J101" i="11"/>
  <c r="M11" i="11"/>
  <c r="M10" i="11"/>
  <c r="M9" i="11"/>
  <c r="M7" i="11"/>
  <c r="M6" i="11"/>
  <c r="M5" i="11"/>
  <c r="L5" i="11"/>
  <c r="G101" i="11"/>
  <c r="L93" i="11"/>
  <c r="L92" i="11"/>
  <c r="L91" i="11"/>
  <c r="L90" i="11"/>
  <c r="L89" i="11"/>
  <c r="L88" i="11"/>
  <c r="L87" i="11"/>
  <c r="L79" i="11"/>
  <c r="L86" i="11"/>
  <c r="L85" i="11"/>
  <c r="L84" i="11"/>
  <c r="L83" i="11"/>
  <c r="L82" i="11"/>
  <c r="L81" i="11"/>
  <c r="L80" i="11"/>
  <c r="L78" i="11"/>
  <c r="L77" i="11"/>
  <c r="L76" i="11"/>
  <c r="L75" i="11"/>
  <c r="L74" i="11"/>
  <c r="L73" i="11"/>
  <c r="L72" i="11"/>
  <c r="L71" i="11"/>
  <c r="L70" i="11"/>
  <c r="L69" i="11"/>
  <c r="L67" i="11"/>
  <c r="I103" i="11"/>
  <c r="L68" i="11"/>
  <c r="L66" i="11"/>
  <c r="L65" i="11"/>
  <c r="L64" i="11"/>
  <c r="L63" i="11"/>
  <c r="L62" i="11"/>
  <c r="L61" i="11"/>
  <c r="L60" i="11"/>
  <c r="L59" i="11"/>
  <c r="L58" i="11"/>
  <c r="L57" i="11"/>
  <c r="L56" i="11"/>
  <c r="L55" i="11"/>
  <c r="L54" i="11"/>
  <c r="L53" i="11"/>
  <c r="L52" i="11"/>
  <c r="L51" i="11"/>
  <c r="L50" i="11"/>
  <c r="L49" i="11"/>
  <c r="L48" i="11"/>
  <c r="L47" i="11"/>
  <c r="L46" i="11"/>
  <c r="L45" i="11"/>
  <c r="L44" i="11"/>
  <c r="L43" i="11"/>
  <c r="L42" i="11"/>
  <c r="I102" i="11"/>
  <c r="L41" i="11"/>
  <c r="L40" i="11"/>
  <c r="L39" i="11"/>
  <c r="L38" i="11"/>
  <c r="L37" i="11"/>
  <c r="L36" i="11"/>
  <c r="L35" i="11"/>
  <c r="L34" i="11"/>
  <c r="L33" i="11"/>
  <c r="L32" i="11"/>
  <c r="L31" i="11"/>
  <c r="L30" i="11"/>
  <c r="L29" i="11"/>
  <c r="L28" i="11"/>
  <c r="L27" i="11"/>
  <c r="L26" i="11"/>
  <c r="L25" i="11"/>
  <c r="L24" i="11"/>
  <c r="L23" i="11"/>
  <c r="L22" i="11"/>
  <c r="L21" i="11"/>
  <c r="L20" i="11"/>
  <c r="L18" i="11"/>
  <c r="L17" i="11"/>
  <c r="L16" i="11"/>
  <c r="L15" i="11"/>
  <c r="L14" i="11"/>
  <c r="L13" i="11"/>
  <c r="L12" i="11"/>
  <c r="L11" i="11"/>
  <c r="L10" i="11"/>
  <c r="L9" i="11"/>
  <c r="G104" i="11"/>
  <c r="G103" i="11"/>
  <c r="G102" i="11"/>
  <c r="J93" i="11"/>
  <c r="J92" i="11"/>
  <c r="J91" i="11"/>
  <c r="J90" i="11"/>
  <c r="J89" i="11"/>
  <c r="J88" i="11"/>
  <c r="J87" i="11"/>
  <c r="J86" i="11"/>
  <c r="J85" i="11"/>
  <c r="J84" i="11"/>
  <c r="J83" i="11"/>
  <c r="J82" i="11"/>
  <c r="J81" i="11"/>
  <c r="J80" i="11"/>
  <c r="J79" i="11"/>
  <c r="J77" i="11"/>
  <c r="J76" i="11"/>
  <c r="J75" i="11"/>
  <c r="J74" i="11"/>
  <c r="J73" i="11"/>
  <c r="J72" i="11"/>
  <c r="J71" i="11"/>
  <c r="J70" i="11"/>
  <c r="J69" i="11"/>
  <c r="J68" i="11"/>
  <c r="J65" i="11"/>
  <c r="J64" i="11"/>
  <c r="J63" i="11"/>
  <c r="J60" i="11"/>
  <c r="J62" i="11"/>
  <c r="J61" i="11"/>
  <c r="J59" i="11"/>
  <c r="J58" i="11"/>
  <c r="J56" i="11"/>
  <c r="J57" i="11"/>
  <c r="J55" i="11"/>
  <c r="J54" i="11"/>
  <c r="J53" i="11"/>
  <c r="J52" i="11"/>
  <c r="J49" i="11"/>
  <c r="J51" i="11"/>
  <c r="J50" i="11"/>
  <c r="J48" i="11"/>
  <c r="J47" i="11"/>
  <c r="J46" i="11"/>
  <c r="J45" i="11"/>
  <c r="J44" i="11"/>
  <c r="J43" i="11"/>
  <c r="J40" i="11"/>
  <c r="J39" i="11"/>
  <c r="J38" i="11"/>
  <c r="J36" i="11"/>
  <c r="J35" i="11"/>
  <c r="J33" i="11"/>
  <c r="J32" i="11"/>
  <c r="J30" i="11"/>
  <c r="J29" i="11"/>
  <c r="J28" i="11"/>
  <c r="J27" i="11"/>
  <c r="J25" i="11"/>
  <c r="J24" i="11"/>
  <c r="J23" i="11"/>
  <c r="J22" i="11"/>
  <c r="J21" i="11"/>
  <c r="J19" i="11"/>
  <c r="J15" i="11"/>
  <c r="J18" i="11"/>
  <c r="J17" i="11"/>
  <c r="J13" i="11"/>
  <c r="J12" i="11"/>
  <c r="J11" i="11"/>
  <c r="J10" i="11"/>
  <c r="D19" i="11"/>
  <c r="M19" i="11"/>
  <c r="D97"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K79" i="11"/>
  <c r="H104" i="11"/>
  <c r="J9" i="11"/>
  <c r="L19" i="11"/>
  <c r="L8" i="11"/>
  <c r="I101" i="11"/>
  <c r="M79" i="11"/>
  <c r="J104" i="11"/>
  <c r="L104" i="11"/>
  <c r="J105" i="11"/>
  <c r="L101" i="11"/>
  <c r="J42" i="11"/>
  <c r="H105" i="11"/>
  <c r="L102" i="11"/>
  <c r="J8" i="11"/>
  <c r="J67" i="11"/>
  <c r="L103" i="11"/>
  <c r="L105" i="11"/>
  <c r="D98" i="11"/>
  <c r="I104" i="11"/>
  <c r="I10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Rafa Vidal</author>
  </authors>
  <commentList>
    <comment ref="B5" authorId="0" shapeId="0" xr:uid="{00000000-0006-0000-0100-000001000000}">
      <text>
        <r>
          <rPr>
            <sz val="9"/>
            <color indexed="81"/>
            <rFont val="Tahoma"/>
            <family val="2"/>
          </rPr>
          <t xml:space="preserve">
Fecha inicio Proyecto</t>
        </r>
      </text>
    </comment>
    <comment ref="C5" authorId="0" shapeId="0" xr:uid="{00000000-0006-0000-0100-000002000000}">
      <text>
        <r>
          <rPr>
            <sz val="9"/>
            <color indexed="81"/>
            <rFont val="Tahoma"/>
            <family val="2"/>
          </rPr>
          <t xml:space="preserve">
Fecha inicio Proyecto</t>
        </r>
      </text>
    </comment>
  </commentList>
</comments>
</file>

<file path=xl/sharedStrings.xml><?xml version="1.0" encoding="utf-8"?>
<sst xmlns="http://schemas.openxmlformats.org/spreadsheetml/2006/main" count="239" uniqueCount="130">
  <si>
    <t>Total Horas:</t>
  </si>
  <si>
    <t>No</t>
  </si>
  <si>
    <t>Kickoff</t>
  </si>
  <si>
    <t xml:space="preserve">4.3. Enhanced Mitigation Experience Toolkit (EMET) </t>
  </si>
  <si>
    <t xml:space="preserve"> </t>
  </si>
  <si>
    <t>TOTAL</t>
  </si>
  <si>
    <t>4. Mecanismos adicionales de protección</t>
  </si>
  <si>
    <t>4.5. Acceso monitorizado a Ransomware Command &amp; Control servers</t>
  </si>
  <si>
    <t>Sí</t>
  </si>
  <si>
    <t>Recomendado</t>
  </si>
  <si>
    <t>Dedicación</t>
  </si>
  <si>
    <t>¿Aplicable?</t>
  </si>
  <si>
    <t>¿Implementado?</t>
  </si>
  <si>
    <t>Tareas</t>
  </si>
  <si>
    <t>¿Quién?</t>
  </si>
  <si>
    <t xml:space="preserve">Días de la semana dedicados para implementación </t>
  </si>
  <si>
    <t>Técnicos</t>
  </si>
  <si>
    <t>% Ejecutado</t>
  </si>
  <si>
    <t>Observaciones</t>
  </si>
  <si>
    <t xml:space="preserve">3.5. Pedir ayuda a expertos externos </t>
  </si>
  <si>
    <t>Estudio previo</t>
  </si>
  <si>
    <t xml:space="preserve">Diseño y ejecución de campañas de phising </t>
  </si>
  <si>
    <t>1.2.3. Protección Antivirus</t>
  </si>
  <si>
    <t xml:space="preserve">Tiempo Total para implementación completa </t>
  </si>
  <si>
    <t>Implementación de un mecanismo de comunicación para autoridades con informe definitivo.</t>
  </si>
  <si>
    <t>3.3. Exigencia de rescate</t>
  </si>
  <si>
    <t>Planificación</t>
  </si>
  <si>
    <t>Planificación Real</t>
  </si>
  <si>
    <t xml:space="preserve">Actualización de sistemas críticos cuando se reciba una actualización de seguridad </t>
  </si>
  <si>
    <t>2.1. Backup (Copia de respaldo)</t>
  </si>
  <si>
    <t>Implementación de copias de respaldo diarias.</t>
  </si>
  <si>
    <t xml:space="preserve">2. Reducir el impacto/daño de las infecciones registradas </t>
  </si>
  <si>
    <t>Encriptar los backups más recientes</t>
  </si>
  <si>
    <t>2.4. Acceso remoto seguro</t>
  </si>
  <si>
    <t xml:space="preserve">Monitorizar acceso remoto para evitar ataques de fuerza bruta. Revisión mensual. </t>
  </si>
  <si>
    <t>3. Respuesta ante incidentes</t>
  </si>
  <si>
    <t>1.1. Aumentar la sensibilización de los usuarios</t>
  </si>
  <si>
    <t xml:space="preserve">1.2.5. Tratamiento de emails / spam en clientes  </t>
  </si>
  <si>
    <t>Mecanismo de implementación SPF</t>
  </si>
  <si>
    <t>Creación de tareas periódicas para evaluar el proceso de recuperación (cada 3 meses)</t>
  </si>
  <si>
    <t>3.4. Elaborar informe a las autoridades</t>
  </si>
  <si>
    <t xml:space="preserve">Actualizar mensualmente la lista negra en el Firewall </t>
  </si>
  <si>
    <t>Implementar una Política de Logging</t>
  </si>
  <si>
    <t xml:space="preserve">4.1. Servidor log centralizado </t>
  </si>
  <si>
    <t>Lista blanca y negra en Firewall</t>
  </si>
  <si>
    <t xml:space="preserve">1.2.4. Asegurar el puesto de trabajo del cliente y los dispositivos móviles (especialmente notebooks) </t>
  </si>
  <si>
    <t>Formación interna de los trabajadores previstos</t>
  </si>
  <si>
    <t xml:space="preserve">Política de Seguridad: Divulgación y contratos con empleados </t>
  </si>
  <si>
    <t>3.2. Información/Cadena de comunicación</t>
  </si>
  <si>
    <t xml:space="preserve">Limpieza de PCs (incluyendo Java y Flash), restricción de los privilegios de Administrador y proceso para nuevo sofware y plan de autorización </t>
  </si>
  <si>
    <t>Cierre de proyecto</t>
  </si>
  <si>
    <t xml:space="preserve">Bloquear privilegios de administrador </t>
  </si>
  <si>
    <t>GPO Políticas preventivas en navegación y emails al cliente</t>
  </si>
  <si>
    <t xml:space="preserve">2.2. Redes compartidas </t>
  </si>
  <si>
    <t xml:space="preserve">2.3. Segmento de red </t>
  </si>
  <si>
    <t xml:space="preserve">Clientes, servidores, impresoras y terminales deben separarse en redes virtuales </t>
  </si>
  <si>
    <t>1. Prevención ante infecciones</t>
  </si>
  <si>
    <t>Configurar NAP (Network Access Protection) Políticas en servidores y un gestor de despliegue</t>
  </si>
  <si>
    <t>1.2.2. Minimizar superficie de trabajo</t>
  </si>
  <si>
    <t xml:space="preserve">1.2.6. Tratamiento de emails / spam en servidores </t>
  </si>
  <si>
    <t>Utilizar Access-based Enumeration (ABE) para ocultar archivos compartidos</t>
  </si>
  <si>
    <t xml:space="preserve">Archivar proyectos antiguos en acceso de sólo lectura </t>
  </si>
  <si>
    <t xml:space="preserve">2.5. Utilización segura de las cuentas de administrador </t>
  </si>
  <si>
    <t>Cuenta de usuario de administrador se tratan como cuentas normales de usuarios</t>
  </si>
  <si>
    <t>Permitir 2FA en cuentas administrativas  (PMP)</t>
  </si>
  <si>
    <t>Separar cuentas de administrador de finalidad de administrador</t>
  </si>
  <si>
    <t>3.1. Pasos importantes en orden descendente</t>
  </si>
  <si>
    <t>4.6. Ensayar el caso de emergencia</t>
  </si>
  <si>
    <t>Diseñar un entorno de prueba (BCP)</t>
  </si>
  <si>
    <t>Probar el BCP</t>
  </si>
  <si>
    <t>Implementar Microsoft’s File Server Resource Manager</t>
  </si>
  <si>
    <t>Habilitar EMET / CryptoPrevent en ordenadores.</t>
  </si>
  <si>
    <t>4.2. Impedir la ejecución de software no deseado</t>
  </si>
  <si>
    <t>4.4. Identificación de Ransomware en el servidor de archivos</t>
  </si>
  <si>
    <t>Configurar accesorios permitidos y ubicaciones de confianza</t>
  </si>
  <si>
    <t xml:space="preserve">Cambiar usuarios corrientes a cuentas personales con privilegios (PMP). Dominio predeterminado en las contraseñas en cuentas de administrador que serán complejas y  guardadas a salvo. </t>
  </si>
  <si>
    <t>Tiempo Total de implementación fundamental</t>
  </si>
  <si>
    <t>kickoff y Planificación de alto nivel</t>
  </si>
  <si>
    <t xml:space="preserve">1.2. Securización del entorno de red </t>
  </si>
  <si>
    <t>1.2.1. Parches de software</t>
  </si>
  <si>
    <t>Subscripciones a parches de HW y SW</t>
  </si>
  <si>
    <t xml:space="preserve">Tareas mensuales en sistemas de recuperación y sistemas de escritorio </t>
  </si>
  <si>
    <t xml:space="preserve">Cambio del acceso a la red basado en RBAC (Rol Based). </t>
  </si>
  <si>
    <t>Implementación de Sistema de Gestión en Cuentas Privilegiadas (PMP).
Asegurar las sesiones y que puedan auditarse.</t>
  </si>
  <si>
    <t>Control de las políticas implementadas en dispositivos a través del Antivirus</t>
  </si>
  <si>
    <t>Habilitar la ejecución de Navegadores en SandBox (Caja de Arena)</t>
  </si>
  <si>
    <t>End Point Security para sobremesa (más que Antivirus)</t>
  </si>
  <si>
    <t>Implementar  antivirus en los servidores</t>
  </si>
  <si>
    <t>Configuración de Antivirus con funciones adicionales (IPS, Device Control)</t>
  </si>
  <si>
    <t>Módulo Antispam activado para cuentas Office365 / Otras</t>
  </si>
  <si>
    <t xml:space="preserve">Configurar cuentas office365 / Otras en un entorno seguro </t>
  </si>
  <si>
    <t>Implementación de alta disponibilidad de servidor</t>
  </si>
  <si>
    <t>Copias inmediatas de backups deberán guardarse en soportes desconectados (unidad de cintas)</t>
  </si>
  <si>
    <t xml:space="preserve">Acceso a redes compartidas basados en Roles y permisos </t>
  </si>
  <si>
    <t xml:space="preserve">Solo permitidas las comunicaciones absolutamente necesarias entre VLANs por políticas de firewall.Todo lo demás deberá bloquearse. </t>
  </si>
  <si>
    <t xml:space="preserve">Habilitar autentificación de dos factores en Firewall para VPN </t>
  </si>
  <si>
    <t>Ejecutar Test de penetraciónvulnerabilidades/ dentro de la red</t>
  </si>
  <si>
    <t>Crear una nueva cuenta llamada "administrador" sin privilegios como HoneyPot (tarro de miel) y monitorizar intentos de acceso.</t>
  </si>
  <si>
    <t>Definir un proceso específico para notificación y respuesta ante incidentes.</t>
  </si>
  <si>
    <t xml:space="preserve">Proveedor externo con experiencia en seguridad </t>
  </si>
  <si>
    <t>Implementar un servidor central log --&gt; N/A en empresas pequeñas</t>
  </si>
  <si>
    <t>Implementar aplicación de listas blancas por políticas GPO. 
Prevenir la ejecución de scripts. 
Desactivar “Windows Script Host” (WSH).</t>
  </si>
  <si>
    <t xml:space="preserve">ENTREGABLES:
Política de Seguridad
Acuerdos con los empleados
Contenido formativo
Firmas de los empleados de la formación
Campaña de phising                                                                                                     Resultados  </t>
  </si>
  <si>
    <t>ENTREGABLES:
Parches de notificaciones de los principales proveedores de HW y SW 
Implementación de sistema de gestión de contraseñas
AV ajustado
Securización PCs
Implementación de políticas para servidor (NAP, GPO…)</t>
  </si>
  <si>
    <t xml:space="preserve">ENTREGABLES:
Ajuste de Backup 
ABE activado
Ajuste del mecanismo VPN 
Política de contraseñas e implementación de cuentas de Administrador </t>
  </si>
  <si>
    <t>ENTREGABLES:
Proceso de respuesta ante incidentes 
Lista de contactos para comunicaciones</t>
  </si>
  <si>
    <t xml:space="preserve">ENTREGABLES:
Mecanismos extra permitidos en servidor (ej. EMET)
Proceso mensual de actualización de lista negra
Plan de continuidad de negocio y exámenes </t>
  </si>
  <si>
    <t>ENTREGABLES:
Informe final</t>
  </si>
  <si>
    <t>Concienciación de los empleados</t>
  </si>
  <si>
    <t>Obligatorio</t>
  </si>
  <si>
    <t>Normalmente implementado</t>
  </si>
  <si>
    <t>Tipo de medidas</t>
  </si>
  <si>
    <t>Porcentaje de medidas</t>
  </si>
  <si>
    <t>Crear lista de contactos para cadena de comunicación. Entrenar</t>
  </si>
  <si>
    <t>Completo</t>
  </si>
  <si>
    <t>Porcentaje de dedicaciones</t>
  </si>
  <si>
    <t>INSTRUCCIONES PARA COMPLETAR EL DIAGNÓSTICO:</t>
  </si>
  <si>
    <t>1- Completar la columna E para indicar si tenemos implantada la medida recomendada o no</t>
  </si>
  <si>
    <t>2- Si la respuesta no es un SI o un NO, podemos completar manualmente la columna I con el porcentaje que estimamos cumplido</t>
  </si>
  <si>
    <t>4 - El sistema nos sugiere una cantidad de horas para iniciar las tareas, o ponerlas en marcha, lo podemos ajustar a la realidad de la organización</t>
  </si>
  <si>
    <t>6 - Indicar la fecha de inicio del posible plan de implantación en la casilla A5</t>
  </si>
  <si>
    <t>Versión: 2.0</t>
  </si>
  <si>
    <t>Medida</t>
  </si>
  <si>
    <t>Eliminar cualquier opción de pago. Poner denuncia si aplica.</t>
  </si>
  <si>
    <t>A tener en cuenta la extorsión que no sólo demanda un rescate por el descifrado de los ficheros, si no el que amenaza con publicar información sensible que ha exfiltrado de la red de la víctima. En este sentido, la empresa/organismo afectado ha de interponer denuncia para evitar cualquier problema derivado de la publicación de la información robada (que pudiera exponer datos de carácter personal de clientes/usuarios y desencadenara en acciones legales por violación de LOPD o similares).</t>
  </si>
  <si>
    <t>Se deshabilita por GPO en todos los equipos cliente y servidores, que no lo precisen, la ejecución de cualquier comando en Powershell y de las macros de la suite Office (que suponen la principal técnica de infección tras recibir un correo de phishing en las organizaciones)</t>
  </si>
  <si>
    <t>Datos de contacto: ana@ccn-cert.cni.es</t>
  </si>
  <si>
    <t>7 - El sistema nos va a proporcionar un diagnóstico de situación de la organización, así como una planificación en fechas para completar las tareas obligatorias o recomendadas</t>
  </si>
  <si>
    <t>5- Completar las casillas  F2 y G2 con el número de técnicos internos o eternos que consideramos pueden rabajar en la aplicación de medidas, y cuantos días a la semana</t>
  </si>
  <si>
    <t>3 - Completar en la columna D si consideramos Imprescindible la medida (marcamos Si) o Recomendable, ya que el sistema nos va a indicar las dedidaciones necesarias para ambos tipos de medidas. Si no aplica indicaremos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</si>
</sst>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_-* #,##0.00\ _€_-;\-* #,##0.00\ _€_-;_-* &quot;-&quot;??\ _€_-;_-@_-"/>
    <numFmt numFmtId="165" formatCode="[$-C0A]d\-mmm;@"/>
    <numFmt numFmtId="166" formatCode="_-* #,##0\ _€_-;\-* #,##0\ _€_-;_-* &quot;-&quot;??\ _€_-;_-@_-"/>
  </numFmts>
  <fonts count="12" x14ac:knownFonts="1">
    <font>
      <sz val="10"/>
      <name val="Arial"/>
    </font>
    <font>
      <sz val="11"/>
      <color theme="1"/>
      <name val="Calibri"/>
      <family val="2"/>
      <scheme val="minor"/>
    </font>
    <font>
      <sz val="10"/>
      <name val="Arial"/>
    </font>
    <font>
      <u/>
      <sz val="10"/>
      <color indexed="12"/>
      <name val="Arial"/>
      <family val="2"/>
    </font>
    <font>
      <sz val="9"/>
      <color indexed="81"/>
      <name val="Tahoma"/>
      <family val="2"/>
    </font>
    <font>
      <sz val="11"/>
      <color theme="0"/>
      <name val="Calibri"/>
      <family val="2"/>
      <scheme val="minor"/>
    </font>
    <font>
      <b/>
      <sz val="10"/>
      <name val="Century Gothic"/>
      <family val="2"/>
    </font>
    <font>
      <sz val="10"/>
      <name val="Century Gothic"/>
      <family val="2"/>
    </font>
    <font>
      <u/>
      <sz val="10"/>
      <color indexed="12"/>
      <name val="Century Gothic"/>
      <family val="2"/>
    </font>
    <font>
      <b/>
      <sz val="10"/>
      <color indexed="9"/>
      <name val="Century Gothic"/>
      <family val="2"/>
    </font>
    <font>
      <b/>
      <sz val="10"/>
      <color theme="0"/>
      <name val="Century Gothic"/>
      <family val="2"/>
    </font>
    <font>
      <b/>
      <sz val="11"/>
      <color theme="1"/>
      <name val="Calibri"/>
      <family val="2"/>
      <scheme val="minor"/>
    </font>
  </fonts>
  <fills count="10">
    <fill>
      <patternFill patternType="none"/>
    </fill>
    <fill>
      <patternFill patternType="gray125"/>
    </fill>
    <fill>
      <patternFill patternType="solid">
        <fgColor theme="8"/>
      </patternFill>
    </fill>
    <fill>
      <patternFill patternType="solid">
        <fgColor theme="9"/>
      </patternFill>
    </fill>
    <fill>
      <patternFill patternType="solid">
        <fgColor theme="0"/>
        <bgColor indexed="64"/>
      </patternFill>
    </fill>
    <fill>
      <patternFill patternType="solid">
        <fgColor theme="4"/>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1">
    <xf numFmtId="0" fontId="0" fillId="0" borderId="0"/>
    <xf numFmtId="0" fontId="5" fillId="2" borderId="0" applyNumberFormat="0" applyBorder="0" applyAlignment="0" applyProtection="0"/>
    <xf numFmtId="0" fontId="5" fillId="3" borderId="0" applyNumberFormat="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164" fontId="2" fillId="0" borderId="0" applyFont="0" applyFill="0" applyBorder="0" applyAlignment="0" applyProtection="0"/>
    <xf numFmtId="9" fontId="2" fillId="0" borderId="0" applyFont="0" applyFill="0" applyBorder="0" applyAlignment="0" applyProtection="0"/>
    <xf numFmtId="0" fontId="5"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cellStyleXfs>
  <cellXfs count="100">
    <xf numFmtId="0" fontId="0" fillId="0" borderId="0" xfId="0"/>
    <xf numFmtId="0" fontId="6" fillId="0" borderId="0" xfId="0" applyFont="1" applyAlignment="1">
      <alignment horizontal="center"/>
    </xf>
    <xf numFmtId="0" fontId="6" fillId="0" borderId="0" xfId="0" applyFont="1"/>
    <xf numFmtId="0" fontId="7" fillId="0" borderId="1" xfId="0" applyFont="1" applyBorder="1"/>
    <xf numFmtId="0" fontId="7" fillId="0" borderId="1" xfId="0" applyFont="1" applyBorder="1" applyAlignment="1">
      <alignment wrapText="1"/>
    </xf>
    <xf numFmtId="0" fontId="7" fillId="0" borderId="0" xfId="0" applyFont="1"/>
    <xf numFmtId="0" fontId="7" fillId="0" borderId="0" xfId="0" applyFont="1" applyFill="1" applyBorder="1"/>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0" fontId="7" fillId="0" borderId="0" xfId="0" applyFont="1" applyFill="1" applyBorder="1" applyAlignment="1"/>
    <xf numFmtId="0" fontId="7" fillId="0" borderId="0" xfId="0" applyFont="1" applyFill="1" applyAlignment="1">
      <alignment horizontal="center"/>
    </xf>
    <xf numFmtId="1" fontId="7" fillId="0" borderId="0" xfId="0" applyNumberFormat="1" applyFont="1" applyFill="1" applyAlignment="1">
      <alignment horizontal="center"/>
    </xf>
    <xf numFmtId="0" fontId="7" fillId="0" borderId="0" xfId="0" applyFont="1" applyFill="1" applyAlignment="1"/>
    <xf numFmtId="0" fontId="7" fillId="0" borderId="0" xfId="0" applyFont="1" applyAlignment="1">
      <alignment horizontal="center"/>
    </xf>
    <xf numFmtId="1" fontId="7" fillId="0" borderId="0" xfId="0" applyNumberFormat="1" applyFont="1" applyAlignment="1">
      <alignment horizontal="center"/>
    </xf>
    <xf numFmtId="0" fontId="7" fillId="0" borderId="0" xfId="0" applyFont="1" applyAlignment="1"/>
    <xf numFmtId="0" fontId="7" fillId="0" borderId="0" xfId="0" applyFont="1" applyFill="1" applyBorder="1" applyAlignment="1">
      <alignment vertical="center" wrapText="1"/>
    </xf>
    <xf numFmtId="0" fontId="7" fillId="0" borderId="0" xfId="0" applyFont="1" applyBorder="1" applyAlignment="1">
      <alignment vertical="top" wrapText="1"/>
    </xf>
    <xf numFmtId="0" fontId="7" fillId="0" borderId="0" xfId="0" applyFont="1" applyAlignment="1">
      <alignment vertical="top" wrapText="1"/>
    </xf>
    <xf numFmtId="1" fontId="6" fillId="0" borderId="0" xfId="0" applyNumberFormat="1" applyFont="1" applyFill="1" applyBorder="1" applyAlignment="1">
      <alignment horizontal="center"/>
    </xf>
    <xf numFmtId="0" fontId="6" fillId="0" borderId="0" xfId="0" applyFont="1" applyFill="1" applyBorder="1" applyAlignment="1"/>
    <xf numFmtId="0" fontId="10" fillId="5" borderId="1" xfId="0" applyFont="1" applyFill="1" applyBorder="1" applyAlignment="1">
      <alignment horizontal="center" vertical="center" wrapText="1"/>
    </xf>
    <xf numFmtId="1" fontId="10" fillId="5" borderId="1" xfId="0" applyNumberFormat="1" applyFont="1" applyFill="1" applyBorder="1" applyAlignment="1">
      <alignment horizontal="center" vertical="center" wrapText="1"/>
    </xf>
    <xf numFmtId="0" fontId="10" fillId="5" borderId="1" xfId="0" applyFont="1" applyFill="1" applyBorder="1" applyAlignment="1">
      <alignment vertical="center" wrapText="1"/>
    </xf>
    <xf numFmtId="0" fontId="10" fillId="5" borderId="2" xfId="0" applyFont="1" applyFill="1" applyBorder="1" applyAlignment="1">
      <alignment vertical="center" wrapText="1"/>
    </xf>
    <xf numFmtId="0" fontId="10" fillId="5" borderId="3" xfId="0" applyFont="1" applyFill="1" applyBorder="1" applyAlignment="1">
      <alignment horizontal="center" vertical="top" wrapText="1"/>
    </xf>
    <xf numFmtId="0" fontId="7" fillId="0" borderId="6" xfId="0" applyFont="1" applyBorder="1" applyAlignment="1">
      <alignment horizontal="center" vertical="top" wrapText="1"/>
    </xf>
    <xf numFmtId="0" fontId="7" fillId="0" borderId="0" xfId="0" applyFont="1" applyFill="1" applyBorder="1" applyAlignment="1">
      <alignment horizontal="center" vertical="top"/>
    </xf>
    <xf numFmtId="0" fontId="7" fillId="0" borderId="0" xfId="0" applyFont="1" applyFill="1" applyBorder="1" applyAlignment="1">
      <alignment horizontal="center" vertical="center"/>
    </xf>
    <xf numFmtId="0" fontId="7" fillId="0" borderId="0" xfId="0" applyFont="1" applyFill="1" applyAlignment="1">
      <alignment horizontal="center" vertical="center"/>
    </xf>
    <xf numFmtId="1" fontId="7" fillId="0" borderId="0" xfId="0" applyNumberFormat="1" applyFont="1" applyFill="1" applyAlignment="1">
      <alignment horizontal="center" vertical="center"/>
    </xf>
    <xf numFmtId="0" fontId="7" fillId="0" borderId="0" xfId="0" applyFont="1" applyAlignment="1">
      <alignment vertical="center"/>
    </xf>
    <xf numFmtId="0" fontId="7" fillId="0" borderId="0" xfId="0" applyFont="1" applyFill="1" applyAlignment="1">
      <alignment vertical="center"/>
    </xf>
    <xf numFmtId="0" fontId="7" fillId="0" borderId="0" xfId="0" applyFont="1" applyFill="1" applyBorder="1" applyAlignment="1">
      <alignment vertical="center"/>
    </xf>
    <xf numFmtId="0" fontId="1" fillId="8" borderId="1" xfId="9" applyBorder="1" applyAlignment="1">
      <alignment vertical="top" wrapText="1"/>
    </xf>
    <xf numFmtId="166" fontId="1" fillId="8" borderId="1" xfId="9" applyNumberFormat="1" applyBorder="1"/>
    <xf numFmtId="9" fontId="1" fillId="8" borderId="1" xfId="9" applyNumberFormat="1" applyBorder="1"/>
    <xf numFmtId="16" fontId="1" fillId="8" borderId="1" xfId="9" applyNumberFormat="1" applyBorder="1" applyAlignment="1">
      <alignment horizontal="center" vertical="center"/>
    </xf>
    <xf numFmtId="0" fontId="1" fillId="8" borderId="1" xfId="9" applyBorder="1" applyAlignment="1">
      <alignment horizontal="center" vertical="center"/>
    </xf>
    <xf numFmtId="0" fontId="1" fillId="8" borderId="1" xfId="9" applyBorder="1" applyAlignment="1">
      <alignment vertical="center"/>
    </xf>
    <xf numFmtId="16" fontId="1" fillId="8" borderId="1" xfId="9" applyNumberFormat="1" applyBorder="1" applyAlignment="1">
      <alignment vertical="center"/>
    </xf>
    <xf numFmtId="0" fontId="1" fillId="8" borderId="1" xfId="9" applyBorder="1" applyAlignment="1">
      <alignment vertical="center" wrapText="1"/>
    </xf>
    <xf numFmtId="49" fontId="1" fillId="8" borderId="1" xfId="9" applyNumberFormat="1" applyBorder="1" applyAlignment="1">
      <alignment vertical="center" shrinkToFit="1"/>
    </xf>
    <xf numFmtId="9" fontId="1" fillId="8" borderId="1" xfId="9" applyNumberFormat="1" applyBorder="1" applyAlignment="1">
      <alignment vertical="center"/>
    </xf>
    <xf numFmtId="166" fontId="7" fillId="0" borderId="1" xfId="5" applyNumberFormat="1" applyFont="1" applyFill="1" applyBorder="1" applyAlignment="1">
      <alignment horizontal="center" vertical="center"/>
    </xf>
    <xf numFmtId="16" fontId="7" fillId="0" borderId="1" xfId="0" applyNumberFormat="1" applyFont="1" applyFill="1" applyBorder="1" applyAlignment="1">
      <alignment horizontal="center" vertical="center"/>
    </xf>
    <xf numFmtId="1" fontId="7" fillId="0" borderId="1" xfId="0" applyNumberFormat="1" applyFont="1" applyFill="1" applyBorder="1" applyAlignment="1">
      <alignment horizontal="center" vertical="center"/>
    </xf>
    <xf numFmtId="16" fontId="7" fillId="0" borderId="1" xfId="0" applyNumberFormat="1" applyFont="1" applyBorder="1" applyAlignment="1">
      <alignment vertical="center"/>
    </xf>
    <xf numFmtId="16" fontId="7" fillId="0" borderId="1" xfId="0" applyNumberFormat="1" applyFont="1" applyFill="1" applyBorder="1" applyAlignment="1">
      <alignment vertical="center"/>
    </xf>
    <xf numFmtId="0" fontId="7" fillId="0" borderId="1" xfId="0" applyFont="1" applyBorder="1" applyAlignment="1">
      <alignment vertical="center" wrapText="1"/>
    </xf>
    <xf numFmtId="0" fontId="7" fillId="0" borderId="1" xfId="0" applyFont="1" applyFill="1" applyBorder="1" applyAlignment="1">
      <alignment vertical="center"/>
    </xf>
    <xf numFmtId="9" fontId="7" fillId="0" borderId="1" xfId="6" applyFont="1" applyFill="1" applyBorder="1" applyAlignment="1">
      <alignment vertical="center"/>
    </xf>
    <xf numFmtId="1" fontId="7" fillId="0" borderId="0" xfId="5" applyNumberFormat="1" applyFont="1" applyFill="1" applyBorder="1" applyAlignment="1">
      <alignment vertical="center"/>
    </xf>
    <xf numFmtId="1" fontId="7" fillId="0" borderId="0" xfId="0" applyNumberFormat="1" applyFont="1" applyFill="1" applyBorder="1" applyAlignment="1">
      <alignment vertical="center"/>
    </xf>
    <xf numFmtId="16" fontId="5" fillId="6" borderId="1" xfId="7" applyNumberFormat="1" applyBorder="1" applyAlignment="1">
      <alignment horizontal="center" vertical="center" wrapText="1"/>
    </xf>
    <xf numFmtId="1" fontId="5" fillId="6" borderId="1" xfId="7" applyNumberFormat="1" applyBorder="1" applyAlignment="1">
      <alignment horizontal="center" vertical="center" wrapText="1"/>
    </xf>
    <xf numFmtId="0" fontId="5" fillId="6" borderId="1" xfId="7" applyBorder="1" applyAlignment="1">
      <alignment vertical="center"/>
    </xf>
    <xf numFmtId="16" fontId="5" fillId="6" borderId="1" xfId="7" applyNumberFormat="1" applyBorder="1" applyAlignment="1">
      <alignment vertical="center" wrapText="1"/>
    </xf>
    <xf numFmtId="0" fontId="9" fillId="0" borderId="0" xfId="1" applyFont="1" applyFill="1" applyBorder="1" applyAlignment="1">
      <alignment vertical="center"/>
    </xf>
    <xf numFmtId="16" fontId="7" fillId="0" borderId="1" xfId="0" applyNumberFormat="1" applyFont="1" applyBorder="1" applyAlignment="1">
      <alignment horizontal="center" vertical="center"/>
    </xf>
    <xf numFmtId="0" fontId="7" fillId="0" borderId="1" xfId="0" applyFont="1" applyBorder="1" applyAlignment="1">
      <alignment horizontal="center" vertical="center"/>
    </xf>
    <xf numFmtId="49" fontId="7" fillId="0" borderId="1" xfId="0" applyNumberFormat="1" applyFont="1" applyBorder="1" applyAlignment="1">
      <alignment vertical="center" shrinkToFit="1"/>
    </xf>
    <xf numFmtId="0" fontId="7" fillId="4" borderId="1" xfId="0" applyFont="1" applyFill="1" applyBorder="1" applyAlignment="1">
      <alignment vertical="center"/>
    </xf>
    <xf numFmtId="0" fontId="5" fillId="6" borderId="1" xfId="7" applyBorder="1" applyAlignment="1">
      <alignment vertical="center" wrapText="1"/>
    </xf>
    <xf numFmtId="9" fontId="5" fillId="6" borderId="1" xfId="7" applyNumberFormat="1" applyBorder="1" applyAlignment="1">
      <alignment vertical="center"/>
    </xf>
    <xf numFmtId="0" fontId="6" fillId="0" borderId="1" xfId="2" applyFont="1" applyFill="1" applyBorder="1" applyAlignment="1">
      <alignment vertical="center"/>
    </xf>
    <xf numFmtId="9" fontId="6" fillId="0" borderId="1" xfId="6" applyFont="1" applyFill="1" applyBorder="1" applyAlignment="1">
      <alignment vertical="center"/>
    </xf>
    <xf numFmtId="0" fontId="6" fillId="0" borderId="0" xfId="2" applyFont="1" applyFill="1" applyBorder="1" applyAlignment="1">
      <alignment vertical="center"/>
    </xf>
    <xf numFmtId="0" fontId="8" fillId="0" borderId="1" xfId="4" applyFont="1" applyBorder="1" applyAlignment="1" applyProtection="1">
      <alignment vertical="center" wrapText="1"/>
    </xf>
    <xf numFmtId="0" fontId="7" fillId="0" borderId="1" xfId="0" applyFont="1" applyBorder="1" applyAlignment="1">
      <alignment vertical="center"/>
    </xf>
    <xf numFmtId="165" fontId="7" fillId="0" borderId="1" xfId="0" applyNumberFormat="1" applyFont="1" applyBorder="1" applyAlignment="1">
      <alignment horizontal="center" vertical="center"/>
    </xf>
    <xf numFmtId="9" fontId="7" fillId="0" borderId="1" xfId="6" applyFont="1" applyBorder="1" applyAlignment="1">
      <alignment vertical="center"/>
    </xf>
    <xf numFmtId="166" fontId="7" fillId="0" borderId="1" xfId="5" applyNumberFormat="1" applyFont="1" applyFill="1" applyBorder="1" applyAlignment="1">
      <alignment horizontal="left" vertical="center" wrapText="1"/>
    </xf>
    <xf numFmtId="1" fontId="7" fillId="0" borderId="1" xfId="2" applyNumberFormat="1" applyFont="1" applyFill="1" applyBorder="1" applyAlignment="1">
      <alignment horizontal="center" vertical="center"/>
    </xf>
    <xf numFmtId="165" fontId="5" fillId="6" borderId="1" xfId="7" applyNumberFormat="1" applyBorder="1" applyAlignment="1">
      <alignment horizontal="center" vertical="center" wrapText="1"/>
    </xf>
    <xf numFmtId="16" fontId="7" fillId="0" borderId="10" xfId="0" applyNumberFormat="1" applyFont="1" applyBorder="1" applyAlignment="1">
      <alignment vertical="center"/>
    </xf>
    <xf numFmtId="49" fontId="7" fillId="0" borderId="11" xfId="0" applyNumberFormat="1" applyFont="1" applyBorder="1" applyAlignment="1">
      <alignment vertical="center" shrinkToFit="1"/>
    </xf>
    <xf numFmtId="0" fontId="7" fillId="0" borderId="12" xfId="0" applyFont="1" applyBorder="1" applyAlignment="1">
      <alignment vertical="center" wrapText="1"/>
    </xf>
    <xf numFmtId="0" fontId="1" fillId="8" borderId="13" xfId="9" applyBorder="1" applyAlignment="1">
      <alignment vertical="center" wrapText="1"/>
    </xf>
    <xf numFmtId="0" fontId="1" fillId="7" borderId="9" xfId="8" applyBorder="1" applyAlignment="1">
      <alignment vertical="center" wrapText="1"/>
    </xf>
    <xf numFmtId="166" fontId="1" fillId="8" borderId="1" xfId="9" applyNumberFormat="1" applyBorder="1" applyAlignment="1">
      <alignment horizontal="center" vertical="center"/>
    </xf>
    <xf numFmtId="165" fontId="1" fillId="8" borderId="1" xfId="9" applyNumberFormat="1" applyBorder="1" applyAlignment="1">
      <alignment horizontal="center" vertical="center"/>
    </xf>
    <xf numFmtId="16" fontId="7" fillId="0" borderId="10" xfId="2" applyNumberFormat="1" applyFont="1" applyFill="1" applyBorder="1" applyAlignment="1">
      <alignment vertical="center"/>
    </xf>
    <xf numFmtId="0" fontId="6" fillId="0" borderId="11" xfId="2" applyFont="1" applyFill="1" applyBorder="1" applyAlignment="1">
      <alignment vertical="center"/>
    </xf>
    <xf numFmtId="0" fontId="5" fillId="6" borderId="14" xfId="7" applyBorder="1" applyAlignment="1">
      <alignment vertical="center" wrapText="1"/>
    </xf>
    <xf numFmtId="0" fontId="5" fillId="6" borderId="0" xfId="7" applyAlignment="1">
      <alignment vertical="center" wrapText="1"/>
    </xf>
    <xf numFmtId="0" fontId="5" fillId="6" borderId="0" xfId="7" applyBorder="1" applyAlignment="1">
      <alignment vertical="center" wrapText="1"/>
    </xf>
    <xf numFmtId="0" fontId="5" fillId="6" borderId="0" xfId="7" applyBorder="1" applyAlignment="1">
      <alignment vertical="center"/>
    </xf>
    <xf numFmtId="1" fontId="11" fillId="9" borderId="1" xfId="10" applyNumberFormat="1" applyFont="1" applyBorder="1" applyAlignment="1">
      <alignment horizontal="center" vertical="center"/>
    </xf>
    <xf numFmtId="0" fontId="7" fillId="0" borderId="7" xfId="0" applyFont="1" applyBorder="1" applyAlignment="1">
      <alignment horizontal="center"/>
    </xf>
    <xf numFmtId="0" fontId="7" fillId="0" borderId="8" xfId="0" applyFont="1" applyBorder="1" applyAlignment="1">
      <alignment horizontal="center"/>
    </xf>
    <xf numFmtId="0" fontId="11" fillId="9" borderId="1" xfId="10" applyFont="1" applyBorder="1" applyAlignment="1">
      <alignment horizontal="center" vertical="center"/>
    </xf>
    <xf numFmtId="0" fontId="11" fillId="9" borderId="13" xfId="10" applyFont="1" applyBorder="1" applyAlignment="1">
      <alignment horizontal="center" vertical="center"/>
    </xf>
    <xf numFmtId="0" fontId="11" fillId="9" borderId="1" xfId="10" applyFont="1" applyBorder="1" applyAlignment="1">
      <alignment horizontal="left" vertical="center"/>
    </xf>
    <xf numFmtId="0" fontId="5" fillId="6" borderId="13" xfId="7" applyBorder="1" applyAlignment="1">
      <alignment horizontal="left" vertical="center"/>
    </xf>
    <xf numFmtId="0" fontId="5" fillId="6" borderId="1" xfId="7" applyBorder="1" applyAlignment="1">
      <alignment horizontal="left" vertical="center"/>
    </xf>
    <xf numFmtId="0" fontId="6" fillId="0" borderId="0" xfId="0" applyFont="1" applyFill="1" applyBorder="1" applyAlignment="1">
      <alignment horizontal="center"/>
    </xf>
    <xf numFmtId="0" fontId="5" fillId="6" borderId="13" xfId="7" applyBorder="1" applyAlignment="1">
      <alignment horizontal="left" vertical="center" wrapText="1"/>
    </xf>
    <xf numFmtId="0" fontId="10" fillId="5" borderId="4" xfId="0" applyFont="1" applyFill="1" applyBorder="1" applyAlignment="1">
      <alignment horizontal="center"/>
    </xf>
    <xf numFmtId="0" fontId="10" fillId="5" borderId="5" xfId="0" applyFont="1" applyFill="1" applyBorder="1" applyAlignment="1">
      <alignment horizontal="center"/>
    </xf>
  </cellXfs>
  <cellStyles count="11">
    <cellStyle name="20% - Énfasis1" xfId="8" builtinId="30"/>
    <cellStyle name="40% - Énfasis1" xfId="9" builtinId="31"/>
    <cellStyle name="60% - Énfasis1" xfId="10" builtinId="32"/>
    <cellStyle name="Énfasis1" xfId="7" builtinId="29"/>
    <cellStyle name="Énfasis5" xfId="1" builtinId="45"/>
    <cellStyle name="Énfasis6" xfId="2" builtinId="49"/>
    <cellStyle name="Euro" xfId="3" xr:uid="{00000000-0005-0000-0000-000003000000}"/>
    <cellStyle name="Hipervínculo" xfId="4" builtinId="8"/>
    <cellStyle name="Millares" xfId="5" builtinId="3"/>
    <cellStyle name="Normal" xfId="0" builtinId="0"/>
    <cellStyle name="Porcentaje" xfId="6"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entury Gothic" panose="020B0502020202020204" pitchFamily="34" charset="0"/>
                <a:ea typeface="+mn-ea"/>
                <a:cs typeface="+mn-cs"/>
              </a:defRPr>
            </a:pPr>
            <a:r>
              <a:rPr lang="es-ES">
                <a:latin typeface="Century Gothic" panose="020B0502020202020204" pitchFamily="34" charset="0"/>
              </a:rPr>
              <a:t>% Protección frente Ramsomware</a:t>
            </a:r>
            <a:endParaRPr lang="es-ES" baseline="0">
              <a:latin typeface="Century Gothic" panose="020B0502020202020204" pitchFamily="34" charset="0"/>
            </a:endParaRPr>
          </a:p>
        </c:rich>
      </c:tx>
      <c:overlay val="0"/>
      <c:spPr>
        <a:noFill/>
        <a:ln w="25400">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Century Gothic" panose="020B0502020202020204"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'ANTIRANSOMWARE SECURITY PLAN'!$G$101:$G$105</c:f>
              <c:strCache>
                <c:ptCount val="5"/>
                <c:pt idx="0">
                  <c:v>1. Prevención ante infecciones</c:v>
                </c:pt>
                <c:pt idx="1">
                  <c:v>2. Reducir el impacto/daño de las infecciones registradas </c:v>
                </c:pt>
                <c:pt idx="2">
                  <c:v>3. Respuesta ante incidentes</c:v>
                </c:pt>
                <c:pt idx="3">
                  <c:v>4. Mecanismos adicionales de protección</c:v>
                </c:pt>
                <c:pt idx="4">
                  <c:v>TOTAL</c:v>
                </c:pt>
              </c:strCache>
            </c:strRef>
          </c:cat>
          <c:val>
            <c:numRef>
              <c:f>'ANTIRANSOMWARE SECURITY PLAN'!$L$101:$L$105</c:f>
              <c:numCache>
                <c:formatCode>0%</c:formatCode>
                <c:ptCount val="5"/>
                <c:pt idx="0">
                  <c:v>0.40610687022900765</c:v>
                </c:pt>
                <c:pt idx="1">
                  <c:v>0.30687022900763361</c:v>
                </c:pt>
                <c:pt idx="2">
                  <c:v>4.2748091603053436E-2</c:v>
                </c:pt>
                <c:pt idx="3">
                  <c:v>0.24427480916030533</c:v>
                </c:pt>
                <c:pt idx="4">
                  <c:v>1.0000000000000002</c:v>
                </c:pt>
              </c:numCache>
            </c:numRef>
          </c:val>
          <c:extLst>
            <c:ext xmlns:c16="http://schemas.microsoft.com/office/drawing/2014/chart" uri="{C3380CC4-5D6E-409C-BE32-E72D297353CC}">
              <c16:uniqueId val="{00000000-7CFB-4DF4-AA9A-4CA96D1DD123}"/>
            </c:ext>
          </c:extLst>
        </c:ser>
        <c:dLbls>
          <c:showLegendKey val="0"/>
          <c:showVal val="0"/>
          <c:showCatName val="0"/>
          <c:showSerName val="0"/>
          <c:showPercent val="0"/>
          <c:showBubbleSize val="0"/>
        </c:dLbls>
        <c:gapWidth val="219"/>
        <c:overlap val="-27"/>
        <c:axId val="2054429488"/>
        <c:axId val="1"/>
      </c:barChart>
      <c:catAx>
        <c:axId val="205442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s-E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s-ES"/>
          </a:p>
        </c:txPr>
        <c:crossAx val="205442948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entury Gothic" panose="020B0502020202020204" pitchFamily="34" charset="0"/>
                <a:ea typeface="+mn-ea"/>
                <a:cs typeface="+mn-cs"/>
              </a:defRPr>
            </a:pPr>
            <a:r>
              <a:rPr lang="es-ES">
                <a:latin typeface="Century Gothic" panose="020B0502020202020204" pitchFamily="34" charset="0"/>
              </a:rPr>
              <a:t>Inversión horas hombre</a:t>
            </a:r>
          </a:p>
        </c:rich>
      </c:tx>
      <c:overlay val="0"/>
      <c:spPr>
        <a:noFill/>
        <a:ln w="25400">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s-ES"/>
        </a:p>
      </c:txPr>
    </c:title>
    <c:autoTitleDeleted val="0"/>
    <c:view3D>
      <c:rotX val="15"/>
      <c:rotY val="20"/>
      <c:depthPercent val="100"/>
      <c:rAngAx val="1"/>
    </c:view3D>
    <c:floor>
      <c:thickness val="0"/>
      <c:spPr>
        <a:noFill/>
        <a:ln w="9525" cap="flat" cmpd="sng" algn="ctr">
          <a:noFill/>
          <a:prstDash val="solid"/>
          <a:round/>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'ANTIRANSOMWARE SECURITY PLAN'!$H$100</c:f>
              <c:strCache>
                <c:ptCount val="1"/>
                <c:pt idx="0">
                  <c:v>Normalmente implementado</c:v>
                </c:pt>
              </c:strCache>
            </c:strRef>
          </c:tx>
          <c:spPr>
            <a:solidFill>
              <a:schemeClr val="accent1">
                <a:shade val="6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Century Gothic" panose="020B0502020202020204" pitchFamily="34" charset="0"/>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'ANTIRANSOMWARE SECURITY PLAN'!$G$101:$G$105</c:f>
              <c:strCache>
                <c:ptCount val="5"/>
                <c:pt idx="0">
                  <c:v>1. Prevención ante infecciones</c:v>
                </c:pt>
                <c:pt idx="1">
                  <c:v>2. Reducir el impacto/daño de las infecciones registradas </c:v>
                </c:pt>
                <c:pt idx="2">
                  <c:v>3. Respuesta ante incidentes</c:v>
                </c:pt>
                <c:pt idx="3">
                  <c:v>4. Mecanismos adicionales de protección</c:v>
                </c:pt>
                <c:pt idx="4">
                  <c:v>TOTAL</c:v>
                </c:pt>
              </c:strCache>
            </c:strRef>
          </c:cat>
          <c:val>
            <c:numRef>
              <c:f>'ANTIRANSOMWARE SECURITY PLAN'!$H$101:$H$105</c:f>
              <c:numCache>
                <c:formatCode>_-* #,##0\ _€_-;\-* #,##0\ _€_-;_-* "-"??\ _€_-;_-@_-</c:formatCode>
                <c:ptCount val="5"/>
                <c:pt idx="0">
                  <c:v>44</c:v>
                </c:pt>
                <c:pt idx="1">
                  <c:v>56</c:v>
                </c:pt>
                <c:pt idx="2">
                  <c:v>0</c:v>
                </c:pt>
                <c:pt idx="3">
                  <c:v>0</c:v>
                </c:pt>
                <c:pt idx="4">
                  <c:v>100</c:v>
                </c:pt>
              </c:numCache>
            </c:numRef>
          </c:val>
          <c:extLst>
            <c:ext xmlns:c16="http://schemas.microsoft.com/office/drawing/2014/chart" uri="{C3380CC4-5D6E-409C-BE32-E72D297353CC}">
              <c16:uniqueId val="{00000000-6650-444E-A953-C7D0E9FC4700}"/>
            </c:ext>
          </c:extLst>
        </c:ser>
        <c:ser>
          <c:idx val="1"/>
          <c:order val="1"/>
          <c:tx>
            <c:strRef>
              <c:f>'ANTIRANSOMWARE SECURITY PLAN'!$I$100</c:f>
              <c:strCache>
                <c:ptCount val="1"/>
                <c:pt idx="0">
                  <c:v>Obligatorio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Century Gothic" panose="020B0502020202020204" pitchFamily="34" charset="0"/>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'ANTIRANSOMWARE SECURITY PLAN'!$G$101:$G$105</c:f>
              <c:strCache>
                <c:ptCount val="5"/>
                <c:pt idx="0">
                  <c:v>1. Prevención ante infecciones</c:v>
                </c:pt>
                <c:pt idx="1">
                  <c:v>2. Reducir el impacto/daño de las infecciones registradas </c:v>
                </c:pt>
                <c:pt idx="2">
                  <c:v>3. Respuesta ante incidentes</c:v>
                </c:pt>
                <c:pt idx="3">
                  <c:v>4. Mecanismos adicionales de protección</c:v>
                </c:pt>
                <c:pt idx="4">
                  <c:v>TOTAL</c:v>
                </c:pt>
              </c:strCache>
            </c:strRef>
          </c:cat>
          <c:val>
            <c:numRef>
              <c:f>'ANTIRANSOMWARE SECURITY PLAN'!$I$101:$I$105</c:f>
              <c:numCache>
                <c:formatCode>_-* #,##0\ _€_-;\-* #,##0\ _€_-;_-* "-"??\ _€_-;_-@_-</c:formatCode>
                <c:ptCount val="5"/>
                <c:pt idx="0">
                  <c:v>142</c:v>
                </c:pt>
                <c:pt idx="1">
                  <c:v>104</c:v>
                </c:pt>
                <c:pt idx="2">
                  <c:v>24</c:v>
                </c:pt>
                <c:pt idx="3">
                  <c:v>0</c:v>
                </c:pt>
                <c:pt idx="4">
                  <c:v>270</c:v>
                </c:pt>
              </c:numCache>
            </c:numRef>
          </c:val>
          <c:extLst>
            <c:ext xmlns:c16="http://schemas.microsoft.com/office/drawing/2014/chart" uri="{C3380CC4-5D6E-409C-BE32-E72D297353CC}">
              <c16:uniqueId val="{00000001-6650-444E-A953-C7D0E9FC4700}"/>
            </c:ext>
          </c:extLst>
        </c:ser>
        <c:ser>
          <c:idx val="2"/>
          <c:order val="2"/>
          <c:tx>
            <c:strRef>
              <c:f>'ANTIRANSOMWARE SECURITY PLAN'!$J$100</c:f>
              <c:strCache>
                <c:ptCount val="1"/>
                <c:pt idx="0">
                  <c:v>Completo</c:v>
                </c:pt>
              </c:strCache>
            </c:strRef>
          </c:tx>
          <c:spPr>
            <a:solidFill>
              <a:schemeClr val="accent1">
                <a:tint val="6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Century Gothic" panose="020B0502020202020204" pitchFamily="34" charset="0"/>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'ANTIRANSOMWARE SECURITY PLAN'!$G$101:$G$105</c:f>
              <c:strCache>
                <c:ptCount val="5"/>
                <c:pt idx="0">
                  <c:v>1. Prevención ante infecciones</c:v>
                </c:pt>
                <c:pt idx="1">
                  <c:v>2. Reducir el impacto/daño de las infecciones registradas </c:v>
                </c:pt>
                <c:pt idx="2">
                  <c:v>3. Respuesta ante incidentes</c:v>
                </c:pt>
                <c:pt idx="3">
                  <c:v>4. Mecanismos adicionales de protección</c:v>
                </c:pt>
                <c:pt idx="4">
                  <c:v>TOTAL</c:v>
                </c:pt>
              </c:strCache>
            </c:strRef>
          </c:cat>
          <c:val>
            <c:numRef>
              <c:f>'ANTIRANSOMWARE SECURITY PLAN'!$J$101:$J$105</c:f>
              <c:numCache>
                <c:formatCode>_-* #,##0\ _€_-;\-* #,##0\ _€_-;_-* "-"??\ _€_-;_-@_-</c:formatCode>
                <c:ptCount val="5"/>
                <c:pt idx="0">
                  <c:v>266</c:v>
                </c:pt>
                <c:pt idx="1">
                  <c:v>201</c:v>
                </c:pt>
                <c:pt idx="2">
                  <c:v>28</c:v>
                </c:pt>
                <c:pt idx="3">
                  <c:v>160</c:v>
                </c:pt>
                <c:pt idx="4">
                  <c:v>655</c:v>
                </c:pt>
              </c:numCache>
            </c:numRef>
          </c:val>
          <c:extLst>
            <c:ext xmlns:c16="http://schemas.microsoft.com/office/drawing/2014/chart" uri="{C3380CC4-5D6E-409C-BE32-E72D297353CC}">
              <c16:uniqueId val="{00000002-6650-444E-A953-C7D0E9FC4700}"/>
            </c:ext>
          </c:extLst>
        </c:ser>
        <c:dLbls>
          <c:showLegendKey val="0"/>
          <c:showVal val="1"/>
          <c:showCatName val="0"/>
          <c:showSerName val="0"/>
          <c:showPercent val="0"/>
          <c:showBubbleSize val="0"/>
        </c:dLbls>
        <c:gapWidth val="150"/>
        <c:shape val="box"/>
        <c:axId val="2054417424"/>
        <c:axId val="1"/>
        <c:axId val="0"/>
      </c:bar3DChart>
      <c:catAx>
        <c:axId val="2054417424"/>
        <c:scaling>
          <c:orientation val="minMax"/>
        </c:scaling>
        <c:delete val="0"/>
        <c:axPos val="l"/>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s-ES"/>
          </a:p>
        </c:txPr>
        <c:crossAx val="1"/>
        <c:crosses val="autoZero"/>
        <c:auto val="1"/>
        <c:lblAlgn val="ctr"/>
        <c:lblOffset val="100"/>
        <c:noMultiLvlLbl val="0"/>
      </c:catAx>
      <c:valAx>
        <c:axId val="1"/>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_-* #,##0\ _€_-;\-* #,##0\ _€_-;_-* &quot;-&quot;??\ _€_-;_-@_-"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s-ES"/>
          </a:p>
        </c:txPr>
        <c:crossAx val="2054417424"/>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3419475</xdr:colOff>
      <xdr:row>1</xdr:row>
      <xdr:rowOff>12101</xdr:rowOff>
    </xdr:from>
    <xdr:to>
      <xdr:col>0</xdr:col>
      <xdr:colOff>5905500</xdr:colOff>
      <xdr:row>6</xdr:row>
      <xdr:rowOff>16473</xdr:rowOff>
    </xdr:to>
    <xdr:pic>
      <xdr:nvPicPr>
        <xdr:cNvPr id="244741" name="Imagen 1">
          <a:extLst>
            <a:ext uri="{FF2B5EF4-FFF2-40B4-BE49-F238E27FC236}">
              <a16:creationId xmlns:a16="http://schemas.microsoft.com/office/drawing/2014/main" id="{11CF44F3-B7D3-461A-B5DC-55397C2788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3419475" y="174026"/>
          <a:ext cx="2486025" cy="8139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2552700</xdr:colOff>
      <xdr:row>107</xdr:row>
      <xdr:rowOff>161925</xdr:rowOff>
    </xdr:from>
    <xdr:to>
      <xdr:col>10</xdr:col>
      <xdr:colOff>19050</xdr:colOff>
      <xdr:row>130</xdr:row>
      <xdr:rowOff>161925</xdr:rowOff>
    </xdr:to>
    <xdr:graphicFrame macro="">
      <xdr:nvGraphicFramePr>
        <xdr:cNvPr id="201833" name="Gráfico 2">
          <a:extLst>
            <a:ext uri="{FF2B5EF4-FFF2-40B4-BE49-F238E27FC236}">
              <a16:creationId xmlns:a16="http://schemas.microsoft.com/office/drawing/2014/main" id="{DE5E60A0-414A-411F-AD86-908CDFC29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107</xdr:row>
      <xdr:rowOff>161925</xdr:rowOff>
    </xdr:from>
    <xdr:to>
      <xdr:col>6</xdr:col>
      <xdr:colOff>2466975</xdr:colOff>
      <xdr:row>130</xdr:row>
      <xdr:rowOff>152400</xdr:rowOff>
    </xdr:to>
    <xdr:graphicFrame macro="">
      <xdr:nvGraphicFramePr>
        <xdr:cNvPr id="201834" name="Gráfico 2">
          <a:extLst>
            <a:ext uri="{FF2B5EF4-FFF2-40B4-BE49-F238E27FC236}">
              <a16:creationId xmlns:a16="http://schemas.microsoft.com/office/drawing/2014/main" id="{1B9ED648-BBAC-4D51-AF46-CC21A46A8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485776</xdr:colOff>
      <xdr:row>0</xdr:row>
      <xdr:rowOff>57150</xdr:rowOff>
    </xdr:from>
    <xdr:to>
      <xdr:col>5</xdr:col>
      <xdr:colOff>666751</xdr:colOff>
      <xdr:row>2</xdr:row>
      <xdr:rowOff>91452</xdr:rowOff>
    </xdr:to>
    <xdr:pic>
      <xdr:nvPicPr>
        <xdr:cNvPr id="4" name="Imagen 1">
          <a:extLst>
            <a:ext uri="{FF2B5EF4-FFF2-40B4-BE49-F238E27FC236}">
              <a16:creationId xmlns:a16="http://schemas.microsoft.com/office/drawing/2014/main" id="{1D3D5F64-4966-47B6-8A54-A12B063966B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bwMode="auto">
        <a:xfrm>
          <a:off x="4410076" y="57150"/>
          <a:ext cx="1181100" cy="3867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bdantivirus.com/bitdefender/antivirusplus/html/privacy.antiphishing.toolbar.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A21"/>
  <sheetViews>
    <sheetView workbookViewId="0">
      <selection activeCell="A10" sqref="A10"/>
    </sheetView>
  </sheetViews>
  <sheetFormatPr baseColWidth="10" defaultRowHeight="12.75" x14ac:dyDescent="0.2"/>
  <cols>
    <col min="1" max="1" width="139" customWidth="1"/>
  </cols>
  <sheetData>
    <row r="8" spans="1:1" x14ac:dyDescent="0.2">
      <c r="A8" s="1" t="s">
        <v>116</v>
      </c>
    </row>
    <row r="9" spans="1:1" x14ac:dyDescent="0.2">
      <c r="A9" s="2"/>
    </row>
    <row r="10" spans="1:1" ht="13.5" x14ac:dyDescent="0.25">
      <c r="A10" s="3" t="s">
        <v>117</v>
      </c>
    </row>
    <row r="11" spans="1:1" ht="13.5" x14ac:dyDescent="0.25">
      <c r="A11" s="3" t="s">
        <v>118</v>
      </c>
    </row>
    <row r="12" spans="1:1" ht="27" x14ac:dyDescent="0.25">
      <c r="A12" s="4" t="s">
        <v>129</v>
      </c>
    </row>
    <row r="13" spans="1:1" ht="13.5" x14ac:dyDescent="0.25">
      <c r="A13" s="3" t="s">
        <v>119</v>
      </c>
    </row>
    <row r="14" spans="1:1" ht="27" x14ac:dyDescent="0.25">
      <c r="A14" s="4" t="s">
        <v>128</v>
      </c>
    </row>
    <row r="15" spans="1:1" ht="13.5" x14ac:dyDescent="0.25">
      <c r="A15" s="3" t="s">
        <v>120</v>
      </c>
    </row>
    <row r="16" spans="1:1" ht="27" x14ac:dyDescent="0.25">
      <c r="A16" s="4" t="s">
        <v>127</v>
      </c>
    </row>
    <row r="17" spans="1:1" ht="13.5" x14ac:dyDescent="0.25">
      <c r="A17" s="5"/>
    </row>
    <row r="18" spans="1:1" ht="13.5" x14ac:dyDescent="0.25">
      <c r="A18" s="5"/>
    </row>
    <row r="19" spans="1:1" ht="13.5" x14ac:dyDescent="0.25">
      <c r="A19" s="3" t="s">
        <v>126</v>
      </c>
    </row>
    <row r="20" spans="1:1" ht="13.5" x14ac:dyDescent="0.25">
      <c r="A20" s="5"/>
    </row>
    <row r="21" spans="1:1" ht="13.5" x14ac:dyDescent="0.25">
      <c r="A21" s="3" t="s">
        <v>121</v>
      </c>
    </row>
  </sheetData>
  <pageMargins left="0.7" right="0.7" top="0.75" bottom="0.75" header="0.3" footer="0.3"/>
  <pageSetup paperSize="9" orientation="portrait" r:id="rId1"/>
  <headerFooter>
    <oddFooter>&amp;L&amp;1#&amp;"Calibri"&amp;10&amp;KC0C0C0Documentación Pública</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07"/>
  <sheetViews>
    <sheetView tabSelected="1" zoomScaleNormal="100" workbookViewId="0">
      <pane xSplit="2" ySplit="4" topLeftCell="C5" activePane="bottomRight" state="frozen"/>
      <selection pane="topRight" activeCell="B1" sqref="B1"/>
      <selection pane="bottomLeft" activeCell="A5" sqref="A5"/>
      <selection pane="bottomRight" activeCell="G14" sqref="G14"/>
    </sheetView>
  </sheetViews>
  <sheetFormatPr baseColWidth="10" defaultRowHeight="13.5" x14ac:dyDescent="0.25"/>
  <cols>
    <col min="1" max="1" width="8.28515625" style="27" bestFit="1" customWidth="1"/>
    <col min="2" max="2" width="17.7109375" style="13" bestFit="1" customWidth="1"/>
    <col min="3" max="3" width="16.5703125" style="13" customWidth="1"/>
    <col min="4" max="4" width="16.28515625" style="14" bestFit="1" customWidth="1"/>
    <col min="5" max="5" width="15" style="5" bestFit="1" customWidth="1"/>
    <col min="6" max="6" width="19" style="15" bestFit="1" customWidth="1"/>
    <col min="7" max="7" width="52.85546875" style="18" customWidth="1"/>
    <col min="8" max="8" width="25.42578125" style="5" customWidth="1"/>
    <col min="9" max="9" width="48.28515625" style="6" customWidth="1"/>
    <col min="10" max="10" width="12.42578125" style="6" bestFit="1" customWidth="1"/>
    <col min="11" max="11" width="15.7109375" style="6" customWidth="1"/>
    <col min="12" max="12" width="13.28515625" style="6" bestFit="1" customWidth="1"/>
    <col min="13" max="16384" width="11.42578125" style="6"/>
  </cols>
  <sheetData>
    <row r="1" spans="1:13" x14ac:dyDescent="0.25">
      <c r="B1" s="96"/>
      <c r="C1" s="96"/>
      <c r="D1" s="19"/>
      <c r="E1" s="19"/>
      <c r="F1" s="20"/>
      <c r="G1" s="25" t="s">
        <v>16</v>
      </c>
      <c r="H1" s="98" t="s">
        <v>15</v>
      </c>
      <c r="I1" s="99"/>
    </row>
    <row r="2" spans="1:13" ht="14.25" thickBot="1" x14ac:dyDescent="0.3">
      <c r="B2" s="96"/>
      <c r="C2" s="96"/>
      <c r="D2" s="19"/>
      <c r="E2" s="19"/>
      <c r="F2" s="20"/>
      <c r="G2" s="26">
        <v>2</v>
      </c>
      <c r="H2" s="89">
        <v>1</v>
      </c>
      <c r="I2" s="90"/>
    </row>
    <row r="4" spans="1:13" s="16" customFormat="1" ht="25.5" x14ac:dyDescent="0.2">
      <c r="A4" s="21" t="s">
        <v>122</v>
      </c>
      <c r="B4" s="21" t="s">
        <v>26</v>
      </c>
      <c r="C4" s="21" t="s">
        <v>27</v>
      </c>
      <c r="D4" s="22" t="s">
        <v>10</v>
      </c>
      <c r="E4" s="23" t="s">
        <v>11</v>
      </c>
      <c r="F4" s="23" t="s">
        <v>12</v>
      </c>
      <c r="G4" s="23" t="s">
        <v>13</v>
      </c>
      <c r="H4" s="23" t="s">
        <v>14</v>
      </c>
      <c r="I4" s="23" t="s">
        <v>18</v>
      </c>
      <c r="J4" s="23" t="s">
        <v>17</v>
      </c>
      <c r="K4" s="24" t="s">
        <v>110</v>
      </c>
      <c r="L4" s="24" t="s">
        <v>109</v>
      </c>
      <c r="M4" s="24" t="s">
        <v>114</v>
      </c>
    </row>
    <row r="5" spans="1:13" s="33" customFormat="1" x14ac:dyDescent="0.2">
      <c r="A5" s="44">
        <v>1</v>
      </c>
      <c r="B5" s="45">
        <v>43831</v>
      </c>
      <c r="C5" s="45">
        <f>B5</f>
        <v>43831</v>
      </c>
      <c r="D5" s="46">
        <v>0</v>
      </c>
      <c r="E5" s="47" t="s">
        <v>8</v>
      </c>
      <c r="F5" s="48"/>
      <c r="G5" s="49" t="s">
        <v>20</v>
      </c>
      <c r="H5" s="50"/>
      <c r="I5" s="50"/>
      <c r="J5" s="51"/>
      <c r="K5" s="33">
        <f>IF(F5="Sí",D5,0)</f>
        <v>0</v>
      </c>
      <c r="L5" s="52">
        <f>IF(E5="Sí",D5,0)</f>
        <v>0</v>
      </c>
      <c r="M5" s="53">
        <f>D5</f>
        <v>0</v>
      </c>
    </row>
    <row r="6" spans="1:13" s="58" customFormat="1" ht="15" x14ac:dyDescent="0.2">
      <c r="A6" s="54"/>
      <c r="B6" s="54">
        <f>B5+D5/8/$G$2/$H$2*7</f>
        <v>43831</v>
      </c>
      <c r="C6" s="54">
        <f>C5+D5/8/$G$2/$H$2*7</f>
        <v>43831</v>
      </c>
      <c r="D6" s="55">
        <v>0</v>
      </c>
      <c r="E6" s="56"/>
      <c r="F6" s="57"/>
      <c r="G6" s="95" t="s">
        <v>2</v>
      </c>
      <c r="H6" s="95"/>
      <c r="I6" s="56"/>
      <c r="J6" s="56"/>
      <c r="K6" s="33">
        <f>IF(F6="Sí",D6,0)</f>
        <v>0</v>
      </c>
      <c r="M6" s="53">
        <f>D6</f>
        <v>0</v>
      </c>
    </row>
    <row r="7" spans="1:13" s="33" customFormat="1" ht="12.75" customHeight="1" x14ac:dyDescent="0.2">
      <c r="A7" s="44">
        <v>2</v>
      </c>
      <c r="B7" s="59">
        <f t="shared" ref="B7:B70" si="0">B6+D6/8/$G$2/$H$2*7</f>
        <v>43831</v>
      </c>
      <c r="C7" s="59">
        <f t="shared" ref="C7:C70" si="1">C6+D6/8/$G$2/$H$2*7</f>
        <v>43831</v>
      </c>
      <c r="D7" s="60">
        <v>2</v>
      </c>
      <c r="E7" s="47" t="s">
        <v>8</v>
      </c>
      <c r="F7" s="47" t="s">
        <v>8</v>
      </c>
      <c r="G7" s="49" t="s">
        <v>77</v>
      </c>
      <c r="H7" s="61"/>
      <c r="I7" s="62"/>
      <c r="J7" s="51"/>
      <c r="K7" s="33">
        <f>IF(F7="Sí",D7,0)</f>
        <v>2</v>
      </c>
      <c r="L7" s="52">
        <f>IF(E7="Sí",D7,0)</f>
        <v>2</v>
      </c>
      <c r="M7" s="53">
        <f>D7</f>
        <v>2</v>
      </c>
    </row>
    <row r="8" spans="1:13" s="31" customFormat="1" ht="12.75" customHeight="1" x14ac:dyDescent="0.2">
      <c r="A8" s="54"/>
      <c r="B8" s="54">
        <f t="shared" si="0"/>
        <v>43831.875</v>
      </c>
      <c r="C8" s="54">
        <f t="shared" si="1"/>
        <v>43831.875</v>
      </c>
      <c r="D8" s="55">
        <v>0</v>
      </c>
      <c r="E8" s="56"/>
      <c r="F8" s="56"/>
      <c r="G8" s="63" t="s">
        <v>56</v>
      </c>
      <c r="H8" s="56"/>
      <c r="I8" s="56"/>
      <c r="J8" s="64">
        <f>(J9+J15)/2</f>
        <v>0.10526315789473684</v>
      </c>
      <c r="K8" s="52">
        <f>SUM(K9:K41)</f>
        <v>44</v>
      </c>
      <c r="L8" s="52">
        <f>SUM(L9:L41)</f>
        <v>142</v>
      </c>
      <c r="M8" s="52">
        <f>SUM(M9:M41)</f>
        <v>266</v>
      </c>
    </row>
    <row r="9" spans="1:13" s="33" customFormat="1" ht="12.75" customHeight="1" x14ac:dyDescent="0.2">
      <c r="A9" s="44">
        <v>3</v>
      </c>
      <c r="B9" s="59">
        <f t="shared" si="0"/>
        <v>43831.875</v>
      </c>
      <c r="C9" s="37">
        <f t="shared" si="1"/>
        <v>43831.875</v>
      </c>
      <c r="D9" s="38"/>
      <c r="E9" s="39"/>
      <c r="F9" s="40"/>
      <c r="G9" s="41" t="s">
        <v>36</v>
      </c>
      <c r="H9" s="42"/>
      <c r="I9" s="39"/>
      <c r="J9" s="43">
        <f>SUM(J10:J13)/4</f>
        <v>0</v>
      </c>
      <c r="K9" s="33">
        <f t="shared" ref="K9:K41" si="2">IF(F9="Sí",D9,0)</f>
        <v>0</v>
      </c>
      <c r="L9" s="52">
        <f t="shared" ref="L9:L41" si="3">IF(E9="Sí",D9,0)</f>
        <v>0</v>
      </c>
      <c r="M9" s="53">
        <f t="shared" ref="M9:M41" si="4">D9</f>
        <v>0</v>
      </c>
    </row>
    <row r="10" spans="1:13" s="33" customFormat="1" ht="12.75" customHeight="1" x14ac:dyDescent="0.2">
      <c r="A10" s="44">
        <v>4</v>
      </c>
      <c r="B10" s="59">
        <f t="shared" si="0"/>
        <v>43831.875</v>
      </c>
      <c r="C10" s="59">
        <f t="shared" si="1"/>
        <v>43831.875</v>
      </c>
      <c r="D10" s="60">
        <v>8</v>
      </c>
      <c r="E10" s="47" t="s">
        <v>8</v>
      </c>
      <c r="F10" s="47" t="s">
        <v>1</v>
      </c>
      <c r="G10" s="49" t="s">
        <v>47</v>
      </c>
      <c r="H10" s="61"/>
      <c r="I10" s="62"/>
      <c r="J10" s="51">
        <f>IF(F10="No",0,1)</f>
        <v>0</v>
      </c>
      <c r="K10" s="33">
        <f t="shared" si="2"/>
        <v>0</v>
      </c>
      <c r="L10" s="52">
        <f t="shared" si="3"/>
        <v>8</v>
      </c>
      <c r="M10" s="53">
        <f t="shared" si="4"/>
        <v>8</v>
      </c>
    </row>
    <row r="11" spans="1:13" s="33" customFormat="1" ht="12.75" customHeight="1" x14ac:dyDescent="0.2">
      <c r="A11" s="44">
        <v>5</v>
      </c>
      <c r="B11" s="59">
        <f t="shared" si="0"/>
        <v>43835.375</v>
      </c>
      <c r="C11" s="59">
        <f t="shared" si="1"/>
        <v>43835.375</v>
      </c>
      <c r="D11" s="60">
        <v>24</v>
      </c>
      <c r="E11" s="47" t="s">
        <v>9</v>
      </c>
      <c r="F11" s="47" t="s">
        <v>1</v>
      </c>
      <c r="G11" s="49" t="s">
        <v>46</v>
      </c>
      <c r="H11" s="61"/>
      <c r="I11" s="62"/>
      <c r="J11" s="51">
        <f>IF(F11="No",0,1)</f>
        <v>0</v>
      </c>
      <c r="K11" s="33">
        <f t="shared" si="2"/>
        <v>0</v>
      </c>
      <c r="L11" s="52">
        <f t="shared" si="3"/>
        <v>0</v>
      </c>
      <c r="M11" s="53">
        <f t="shared" si="4"/>
        <v>24</v>
      </c>
    </row>
    <row r="12" spans="1:13" s="33" customFormat="1" ht="12.75" customHeight="1" x14ac:dyDescent="0.2">
      <c r="A12" s="44">
        <v>6</v>
      </c>
      <c r="B12" s="59">
        <f t="shared" si="0"/>
        <v>43845.875</v>
      </c>
      <c r="C12" s="59">
        <f t="shared" si="1"/>
        <v>43845.875</v>
      </c>
      <c r="D12" s="60">
        <v>8</v>
      </c>
      <c r="E12" s="47" t="s">
        <v>8</v>
      </c>
      <c r="F12" s="47" t="s">
        <v>1</v>
      </c>
      <c r="G12" s="49" t="s">
        <v>108</v>
      </c>
      <c r="H12" s="61"/>
      <c r="I12" s="62"/>
      <c r="J12" s="51">
        <f>IF(F12="No",0,1)</f>
        <v>0</v>
      </c>
      <c r="K12" s="33">
        <f t="shared" si="2"/>
        <v>0</v>
      </c>
      <c r="L12" s="52">
        <f t="shared" si="3"/>
        <v>8</v>
      </c>
      <c r="M12" s="53">
        <f t="shared" si="4"/>
        <v>8</v>
      </c>
    </row>
    <row r="13" spans="1:13" s="33" customFormat="1" ht="12.75" customHeight="1" thickBot="1" x14ac:dyDescent="0.25">
      <c r="A13" s="44">
        <v>7</v>
      </c>
      <c r="B13" s="59">
        <f t="shared" si="0"/>
        <v>43849.375</v>
      </c>
      <c r="C13" s="59">
        <f t="shared" si="1"/>
        <v>43849.375</v>
      </c>
      <c r="D13" s="60">
        <v>24</v>
      </c>
      <c r="E13" s="47" t="s">
        <v>9</v>
      </c>
      <c r="F13" s="47" t="s">
        <v>1</v>
      </c>
      <c r="G13" s="77" t="s">
        <v>21</v>
      </c>
      <c r="H13" s="61"/>
      <c r="I13" s="62"/>
      <c r="J13" s="51">
        <f>IF(F13="No",0,1)</f>
        <v>0</v>
      </c>
      <c r="K13" s="33">
        <f t="shared" si="2"/>
        <v>0</v>
      </c>
      <c r="L13" s="52">
        <f t="shared" si="3"/>
        <v>0</v>
      </c>
      <c r="M13" s="53">
        <f t="shared" si="4"/>
        <v>24</v>
      </c>
    </row>
    <row r="14" spans="1:13" s="67" customFormat="1" ht="105.75" thickBot="1" x14ac:dyDescent="0.25">
      <c r="A14" s="44">
        <v>8</v>
      </c>
      <c r="B14" s="59">
        <f t="shared" si="0"/>
        <v>43859.875</v>
      </c>
      <c r="C14" s="59">
        <f t="shared" si="1"/>
        <v>43859.875</v>
      </c>
      <c r="D14" s="60"/>
      <c r="E14" s="65"/>
      <c r="F14" s="75"/>
      <c r="G14" s="79" t="s">
        <v>102</v>
      </c>
      <c r="H14" s="76"/>
      <c r="I14" s="65"/>
      <c r="J14" s="66"/>
      <c r="K14" s="33">
        <f t="shared" si="2"/>
        <v>0</v>
      </c>
      <c r="L14" s="52">
        <f t="shared" si="3"/>
        <v>0</v>
      </c>
      <c r="M14" s="53">
        <f t="shared" si="4"/>
        <v>0</v>
      </c>
    </row>
    <row r="15" spans="1:13" s="33" customFormat="1" ht="12.75" customHeight="1" x14ac:dyDescent="0.2">
      <c r="A15" s="44">
        <v>9</v>
      </c>
      <c r="B15" s="59">
        <f t="shared" si="0"/>
        <v>43859.875</v>
      </c>
      <c r="C15" s="37">
        <f t="shared" si="1"/>
        <v>43859.875</v>
      </c>
      <c r="D15" s="38"/>
      <c r="E15" s="39"/>
      <c r="F15" s="40"/>
      <c r="G15" s="78" t="s">
        <v>78</v>
      </c>
      <c r="H15" s="42"/>
      <c r="I15" s="39"/>
      <c r="J15" s="43">
        <f>SUM(J16:J40)/19</f>
        <v>0.21052631578947367</v>
      </c>
      <c r="K15" s="33">
        <f t="shared" si="2"/>
        <v>0</v>
      </c>
      <c r="L15" s="52">
        <f t="shared" si="3"/>
        <v>0</v>
      </c>
      <c r="M15" s="53">
        <f t="shared" si="4"/>
        <v>0</v>
      </c>
    </row>
    <row r="16" spans="1:13" s="33" customFormat="1" ht="12.75" customHeight="1" x14ac:dyDescent="0.2">
      <c r="A16" s="44">
        <v>10</v>
      </c>
      <c r="B16" s="59">
        <f t="shared" si="0"/>
        <v>43859.875</v>
      </c>
      <c r="C16" s="59">
        <f t="shared" si="1"/>
        <v>43859.875</v>
      </c>
      <c r="D16" s="60"/>
      <c r="E16" s="62"/>
      <c r="F16" s="47"/>
      <c r="G16" s="63" t="s">
        <v>79</v>
      </c>
      <c r="H16" s="61"/>
      <c r="I16" s="62"/>
      <c r="J16" s="51"/>
      <c r="K16" s="33">
        <f t="shared" si="2"/>
        <v>0</v>
      </c>
      <c r="L16" s="52">
        <f t="shared" si="3"/>
        <v>0</v>
      </c>
      <c r="M16" s="53">
        <f t="shared" si="4"/>
        <v>0</v>
      </c>
    </row>
    <row r="17" spans="1:13" s="33" customFormat="1" ht="12.75" customHeight="1" x14ac:dyDescent="0.2">
      <c r="A17" s="44">
        <v>11</v>
      </c>
      <c r="B17" s="59">
        <f t="shared" si="0"/>
        <v>43859.875</v>
      </c>
      <c r="C17" s="59">
        <f t="shared" si="1"/>
        <v>43859.875</v>
      </c>
      <c r="D17" s="60">
        <v>2</v>
      </c>
      <c r="E17" s="47" t="s">
        <v>8</v>
      </c>
      <c r="F17" s="47" t="s">
        <v>1</v>
      </c>
      <c r="G17" s="49" t="s">
        <v>80</v>
      </c>
      <c r="H17" s="61"/>
      <c r="I17" s="62"/>
      <c r="J17" s="51">
        <f>IF(F17="No",0,1)</f>
        <v>0</v>
      </c>
      <c r="K17" s="33">
        <f t="shared" si="2"/>
        <v>0</v>
      </c>
      <c r="L17" s="52">
        <f t="shared" si="3"/>
        <v>2</v>
      </c>
      <c r="M17" s="53">
        <f t="shared" si="4"/>
        <v>2</v>
      </c>
    </row>
    <row r="18" spans="1:13" s="33" customFormat="1" ht="27" x14ac:dyDescent="0.2">
      <c r="A18" s="44">
        <v>12</v>
      </c>
      <c r="B18" s="59">
        <f t="shared" si="0"/>
        <v>43860.75</v>
      </c>
      <c r="C18" s="59">
        <f t="shared" si="1"/>
        <v>43860.75</v>
      </c>
      <c r="D18" s="60">
        <v>10</v>
      </c>
      <c r="E18" s="47" t="s">
        <v>8</v>
      </c>
      <c r="F18" s="47" t="s">
        <v>1</v>
      </c>
      <c r="G18" s="49" t="s">
        <v>28</v>
      </c>
      <c r="H18" s="61"/>
      <c r="I18" s="62"/>
      <c r="J18" s="51">
        <f>IF(F18="No",0,1)</f>
        <v>0</v>
      </c>
      <c r="K18" s="33">
        <f t="shared" si="2"/>
        <v>0</v>
      </c>
      <c r="L18" s="52">
        <f t="shared" si="3"/>
        <v>10</v>
      </c>
      <c r="M18" s="53">
        <f t="shared" si="4"/>
        <v>10</v>
      </c>
    </row>
    <row r="19" spans="1:13" s="33" customFormat="1" ht="27" x14ac:dyDescent="0.2">
      <c r="A19" s="44">
        <v>13</v>
      </c>
      <c r="B19" s="59">
        <f t="shared" si="0"/>
        <v>43865.125</v>
      </c>
      <c r="C19" s="59">
        <f t="shared" si="1"/>
        <v>43865.125</v>
      </c>
      <c r="D19" s="60">
        <f>12*2</f>
        <v>24</v>
      </c>
      <c r="E19" s="47" t="s">
        <v>8</v>
      </c>
      <c r="F19" s="47" t="s">
        <v>1</v>
      </c>
      <c r="G19" s="49" t="s">
        <v>81</v>
      </c>
      <c r="H19" s="61"/>
      <c r="I19" s="62"/>
      <c r="J19" s="51">
        <f>IF(F19="No",0,1)</f>
        <v>0</v>
      </c>
      <c r="K19" s="33">
        <f t="shared" si="2"/>
        <v>0</v>
      </c>
      <c r="L19" s="52">
        <f t="shared" si="3"/>
        <v>24</v>
      </c>
      <c r="M19" s="53">
        <f t="shared" si="4"/>
        <v>24</v>
      </c>
    </row>
    <row r="20" spans="1:13" s="67" customFormat="1" ht="15" x14ac:dyDescent="0.2">
      <c r="A20" s="44">
        <v>14</v>
      </c>
      <c r="B20" s="59">
        <f t="shared" si="0"/>
        <v>43875.625</v>
      </c>
      <c r="C20" s="59">
        <f t="shared" si="1"/>
        <v>43875.625</v>
      </c>
      <c r="D20" s="60"/>
      <c r="E20" s="65"/>
      <c r="F20" s="47"/>
      <c r="G20" s="63" t="s">
        <v>58</v>
      </c>
      <c r="H20" s="61"/>
      <c r="I20" s="65"/>
      <c r="J20" s="66"/>
      <c r="K20" s="33">
        <f t="shared" si="2"/>
        <v>0</v>
      </c>
      <c r="L20" s="52">
        <f t="shared" si="3"/>
        <v>0</v>
      </c>
      <c r="M20" s="53">
        <f t="shared" si="4"/>
        <v>0</v>
      </c>
    </row>
    <row r="21" spans="1:13" s="67" customFormat="1" ht="27" x14ac:dyDescent="0.2">
      <c r="A21" s="44">
        <v>15</v>
      </c>
      <c r="B21" s="59">
        <f t="shared" si="0"/>
        <v>43875.625</v>
      </c>
      <c r="C21" s="59">
        <f t="shared" si="1"/>
        <v>43875.625</v>
      </c>
      <c r="D21" s="60">
        <v>8</v>
      </c>
      <c r="E21" s="47" t="s">
        <v>8</v>
      </c>
      <c r="F21" s="47" t="s">
        <v>1</v>
      </c>
      <c r="G21" s="49" t="s">
        <v>82</v>
      </c>
      <c r="H21" s="61"/>
      <c r="I21" s="65"/>
      <c r="J21" s="51">
        <f>IF(F21="No",0,1)</f>
        <v>0</v>
      </c>
      <c r="K21" s="33">
        <f t="shared" si="2"/>
        <v>0</v>
      </c>
      <c r="L21" s="52">
        <f t="shared" si="3"/>
        <v>8</v>
      </c>
      <c r="M21" s="53">
        <f t="shared" si="4"/>
        <v>8</v>
      </c>
    </row>
    <row r="22" spans="1:13" s="67" customFormat="1" ht="40.5" x14ac:dyDescent="0.2">
      <c r="A22" s="44">
        <v>16</v>
      </c>
      <c r="B22" s="59">
        <f t="shared" si="0"/>
        <v>43879.125</v>
      </c>
      <c r="C22" s="59">
        <f t="shared" si="1"/>
        <v>43879.125</v>
      </c>
      <c r="D22" s="60">
        <v>16</v>
      </c>
      <c r="E22" s="47" t="s">
        <v>9</v>
      </c>
      <c r="F22" s="47" t="s">
        <v>1</v>
      </c>
      <c r="G22" s="49" t="s">
        <v>83</v>
      </c>
      <c r="H22" s="61"/>
      <c r="I22" s="65"/>
      <c r="J22" s="51">
        <f>IF(F22="No",0,1)</f>
        <v>0</v>
      </c>
      <c r="K22" s="33">
        <f t="shared" si="2"/>
        <v>0</v>
      </c>
      <c r="L22" s="52">
        <f t="shared" si="3"/>
        <v>0</v>
      </c>
      <c r="M22" s="53">
        <f t="shared" si="4"/>
        <v>16</v>
      </c>
    </row>
    <row r="23" spans="1:13" s="67" customFormat="1" ht="27" x14ac:dyDescent="0.2">
      <c r="A23" s="44">
        <v>17</v>
      </c>
      <c r="B23" s="59">
        <f t="shared" si="0"/>
        <v>43886.125</v>
      </c>
      <c r="C23" s="59">
        <f t="shared" si="1"/>
        <v>43886.125</v>
      </c>
      <c r="D23" s="60"/>
      <c r="E23" s="47" t="s">
        <v>8</v>
      </c>
      <c r="F23" s="47" t="s">
        <v>1</v>
      </c>
      <c r="G23" s="49" t="s">
        <v>84</v>
      </c>
      <c r="H23" s="61"/>
      <c r="I23" s="65"/>
      <c r="J23" s="51">
        <f>IF(F23="No",0,1)</f>
        <v>0</v>
      </c>
      <c r="K23" s="33">
        <f t="shared" si="2"/>
        <v>0</v>
      </c>
      <c r="L23" s="52">
        <f t="shared" si="3"/>
        <v>0</v>
      </c>
      <c r="M23" s="53">
        <f t="shared" si="4"/>
        <v>0</v>
      </c>
    </row>
    <row r="24" spans="1:13" s="67" customFormat="1" ht="40.5" x14ac:dyDescent="0.2">
      <c r="A24" s="44">
        <v>18</v>
      </c>
      <c r="B24" s="59">
        <f t="shared" si="0"/>
        <v>43886.125</v>
      </c>
      <c r="C24" s="59">
        <f t="shared" si="1"/>
        <v>43886.125</v>
      </c>
      <c r="D24" s="60">
        <v>20</v>
      </c>
      <c r="E24" s="47" t="s">
        <v>8</v>
      </c>
      <c r="F24" s="47" t="s">
        <v>1</v>
      </c>
      <c r="G24" s="49" t="s">
        <v>49</v>
      </c>
      <c r="H24" s="61"/>
      <c r="I24" s="65"/>
      <c r="J24" s="51">
        <f>IF(F24="No",0,1)</f>
        <v>0</v>
      </c>
      <c r="K24" s="33">
        <f t="shared" si="2"/>
        <v>0</v>
      </c>
      <c r="L24" s="52">
        <f t="shared" si="3"/>
        <v>20</v>
      </c>
      <c r="M24" s="53">
        <f t="shared" si="4"/>
        <v>20</v>
      </c>
    </row>
    <row r="25" spans="1:13" s="67" customFormat="1" ht="27" x14ac:dyDescent="0.2">
      <c r="A25" s="44">
        <v>19</v>
      </c>
      <c r="B25" s="59">
        <f t="shared" si="0"/>
        <v>43894.875</v>
      </c>
      <c r="C25" s="59">
        <f t="shared" si="1"/>
        <v>43894.875</v>
      </c>
      <c r="D25" s="60">
        <v>4</v>
      </c>
      <c r="E25" s="47" t="s">
        <v>9</v>
      </c>
      <c r="F25" s="47" t="s">
        <v>1</v>
      </c>
      <c r="G25" s="68" t="s">
        <v>85</v>
      </c>
      <c r="H25" s="61"/>
      <c r="I25" s="65"/>
      <c r="J25" s="51">
        <f>IF(F25="No",0,1)</f>
        <v>0</v>
      </c>
      <c r="K25" s="33">
        <f t="shared" si="2"/>
        <v>0</v>
      </c>
      <c r="L25" s="52">
        <f t="shared" si="3"/>
        <v>0</v>
      </c>
      <c r="M25" s="53">
        <f t="shared" si="4"/>
        <v>4</v>
      </c>
    </row>
    <row r="26" spans="1:13" s="67" customFormat="1" ht="15" x14ac:dyDescent="0.2">
      <c r="A26" s="44">
        <v>20</v>
      </c>
      <c r="B26" s="59">
        <f t="shared" si="0"/>
        <v>43896.625</v>
      </c>
      <c r="C26" s="59">
        <f t="shared" si="1"/>
        <v>43896.625</v>
      </c>
      <c r="D26" s="60"/>
      <c r="E26" s="65"/>
      <c r="F26" s="47"/>
      <c r="G26" s="63" t="s">
        <v>22</v>
      </c>
      <c r="H26" s="61"/>
      <c r="I26" s="65"/>
      <c r="J26" s="66"/>
      <c r="K26" s="33">
        <f t="shared" si="2"/>
        <v>0</v>
      </c>
      <c r="L26" s="52">
        <f t="shared" si="3"/>
        <v>0</v>
      </c>
      <c r="M26" s="53">
        <f t="shared" si="4"/>
        <v>0</v>
      </c>
    </row>
    <row r="27" spans="1:13" s="67" customFormat="1" x14ac:dyDescent="0.2">
      <c r="A27" s="44">
        <v>21</v>
      </c>
      <c r="B27" s="59">
        <f t="shared" si="0"/>
        <v>43896.625</v>
      </c>
      <c r="C27" s="59">
        <f t="shared" si="1"/>
        <v>43896.625</v>
      </c>
      <c r="D27" s="60">
        <v>32</v>
      </c>
      <c r="E27" s="47" t="s">
        <v>8</v>
      </c>
      <c r="F27" s="47" t="s">
        <v>8</v>
      </c>
      <c r="G27" s="49" t="s">
        <v>86</v>
      </c>
      <c r="H27" s="61"/>
      <c r="I27" s="65"/>
      <c r="J27" s="51">
        <f>IF(F27="No",0,1)</f>
        <v>1</v>
      </c>
      <c r="K27" s="33">
        <f t="shared" si="2"/>
        <v>32</v>
      </c>
      <c r="L27" s="52">
        <f t="shared" si="3"/>
        <v>32</v>
      </c>
      <c r="M27" s="53">
        <f t="shared" si="4"/>
        <v>32</v>
      </c>
    </row>
    <row r="28" spans="1:13" s="67" customFormat="1" x14ac:dyDescent="0.2">
      <c r="A28" s="44">
        <v>22</v>
      </c>
      <c r="B28" s="59">
        <f t="shared" si="0"/>
        <v>43910.625</v>
      </c>
      <c r="C28" s="59">
        <f t="shared" si="1"/>
        <v>43910.625</v>
      </c>
      <c r="D28" s="60">
        <v>3</v>
      </c>
      <c r="E28" s="47" t="s">
        <v>8</v>
      </c>
      <c r="F28" s="47" t="s">
        <v>1</v>
      </c>
      <c r="G28" s="49" t="s">
        <v>87</v>
      </c>
      <c r="H28" s="61"/>
      <c r="I28" s="65"/>
      <c r="J28" s="51">
        <f>IF(F28="No",0,1)</f>
        <v>0</v>
      </c>
      <c r="K28" s="33">
        <f t="shared" si="2"/>
        <v>0</v>
      </c>
      <c r="L28" s="52">
        <f t="shared" si="3"/>
        <v>3</v>
      </c>
      <c r="M28" s="53">
        <f t="shared" si="4"/>
        <v>3</v>
      </c>
    </row>
    <row r="29" spans="1:13" s="67" customFormat="1" ht="27" x14ac:dyDescent="0.2">
      <c r="A29" s="44">
        <v>23</v>
      </c>
      <c r="B29" s="59">
        <f t="shared" si="0"/>
        <v>43911.9375</v>
      </c>
      <c r="C29" s="59">
        <f t="shared" si="1"/>
        <v>43911.9375</v>
      </c>
      <c r="D29" s="60">
        <v>3</v>
      </c>
      <c r="E29" s="47" t="s">
        <v>8</v>
      </c>
      <c r="F29" s="47" t="s">
        <v>1</v>
      </c>
      <c r="G29" s="49" t="s">
        <v>88</v>
      </c>
      <c r="H29" s="61"/>
      <c r="I29" s="65"/>
      <c r="J29" s="51">
        <f>IF(F29="No",0,1)</f>
        <v>0</v>
      </c>
      <c r="K29" s="33">
        <f t="shared" si="2"/>
        <v>0</v>
      </c>
      <c r="L29" s="52">
        <f t="shared" si="3"/>
        <v>3</v>
      </c>
      <c r="M29" s="53">
        <f t="shared" si="4"/>
        <v>3</v>
      </c>
    </row>
    <row r="30" spans="1:13" s="67" customFormat="1" x14ac:dyDescent="0.2">
      <c r="A30" s="44">
        <v>24</v>
      </c>
      <c r="B30" s="59">
        <f t="shared" si="0"/>
        <v>43913.25</v>
      </c>
      <c r="C30" s="59">
        <f t="shared" si="1"/>
        <v>43913.25</v>
      </c>
      <c r="D30" s="60">
        <v>0</v>
      </c>
      <c r="E30" s="47" t="s">
        <v>9</v>
      </c>
      <c r="F30" s="47" t="s">
        <v>8</v>
      </c>
      <c r="G30" s="49" t="s">
        <v>44</v>
      </c>
      <c r="H30" s="61"/>
      <c r="I30" s="65"/>
      <c r="J30" s="51">
        <f>IF(F30="No",0,1)</f>
        <v>1</v>
      </c>
      <c r="K30" s="33">
        <f t="shared" si="2"/>
        <v>0</v>
      </c>
      <c r="L30" s="52">
        <f t="shared" si="3"/>
        <v>0</v>
      </c>
      <c r="M30" s="53">
        <f t="shared" si="4"/>
        <v>0</v>
      </c>
    </row>
    <row r="31" spans="1:13" s="33" customFormat="1" ht="12.75" customHeight="1" x14ac:dyDescent="0.2">
      <c r="A31" s="44">
        <v>25</v>
      </c>
      <c r="B31" s="59">
        <f t="shared" si="0"/>
        <v>43913.25</v>
      </c>
      <c r="C31" s="59">
        <f t="shared" si="1"/>
        <v>43913.25</v>
      </c>
      <c r="D31" s="60"/>
      <c r="E31" s="62"/>
      <c r="F31" s="47"/>
      <c r="G31" s="63" t="s">
        <v>45</v>
      </c>
      <c r="H31" s="61"/>
      <c r="I31" s="62"/>
      <c r="J31" s="51"/>
      <c r="K31" s="33">
        <f t="shared" si="2"/>
        <v>0</v>
      </c>
      <c r="L31" s="52">
        <f t="shared" si="3"/>
        <v>0</v>
      </c>
      <c r="M31" s="53">
        <f t="shared" si="4"/>
        <v>0</v>
      </c>
    </row>
    <row r="32" spans="1:13" s="33" customFormat="1" ht="12.75" customHeight="1" x14ac:dyDescent="0.2">
      <c r="A32" s="44">
        <v>26</v>
      </c>
      <c r="B32" s="59">
        <f t="shared" si="0"/>
        <v>43913.25</v>
      </c>
      <c r="C32" s="59">
        <f t="shared" si="1"/>
        <v>43913.25</v>
      </c>
      <c r="D32" s="60">
        <v>4</v>
      </c>
      <c r="E32" s="47" t="s">
        <v>8</v>
      </c>
      <c r="F32" s="47" t="s">
        <v>1</v>
      </c>
      <c r="G32" s="49" t="s">
        <v>51</v>
      </c>
      <c r="H32" s="61"/>
      <c r="I32" s="62"/>
      <c r="J32" s="51">
        <f>IF(F32="No",0,1)</f>
        <v>0</v>
      </c>
      <c r="K32" s="33">
        <f t="shared" si="2"/>
        <v>0</v>
      </c>
      <c r="L32" s="52">
        <f t="shared" si="3"/>
        <v>4</v>
      </c>
      <c r="M32" s="53">
        <f t="shared" si="4"/>
        <v>4</v>
      </c>
    </row>
    <row r="33" spans="1:13" s="33" customFormat="1" ht="27" x14ac:dyDescent="0.2">
      <c r="A33" s="44">
        <v>27</v>
      </c>
      <c r="B33" s="59">
        <f t="shared" si="0"/>
        <v>43915</v>
      </c>
      <c r="C33" s="59">
        <f t="shared" si="1"/>
        <v>43915</v>
      </c>
      <c r="D33" s="60">
        <v>24</v>
      </c>
      <c r="E33" s="47" t="s">
        <v>9</v>
      </c>
      <c r="F33" s="47" t="s">
        <v>1</v>
      </c>
      <c r="G33" s="49" t="s">
        <v>57</v>
      </c>
      <c r="H33" s="61"/>
      <c r="I33" s="62"/>
      <c r="J33" s="51">
        <f>IF(F33="No",0,1)</f>
        <v>0</v>
      </c>
      <c r="K33" s="33">
        <f t="shared" si="2"/>
        <v>0</v>
      </c>
      <c r="L33" s="52">
        <f t="shared" si="3"/>
        <v>0</v>
      </c>
      <c r="M33" s="53">
        <f t="shared" si="4"/>
        <v>24</v>
      </c>
    </row>
    <row r="34" spans="1:13" s="67" customFormat="1" ht="15" x14ac:dyDescent="0.2">
      <c r="A34" s="44">
        <v>28</v>
      </c>
      <c r="B34" s="59">
        <f t="shared" si="0"/>
        <v>43925.5</v>
      </c>
      <c r="C34" s="59">
        <f t="shared" si="1"/>
        <v>43925.5</v>
      </c>
      <c r="D34" s="60">
        <v>16</v>
      </c>
      <c r="E34" s="65"/>
      <c r="F34" s="47"/>
      <c r="G34" s="63" t="s">
        <v>37</v>
      </c>
      <c r="H34" s="61"/>
      <c r="I34" s="65"/>
      <c r="J34" s="66"/>
      <c r="K34" s="33">
        <f t="shared" si="2"/>
        <v>0</v>
      </c>
      <c r="L34" s="52">
        <f t="shared" si="3"/>
        <v>0</v>
      </c>
      <c r="M34" s="53">
        <f t="shared" si="4"/>
        <v>16</v>
      </c>
    </row>
    <row r="35" spans="1:13" s="67" customFormat="1" ht="27" x14ac:dyDescent="0.2">
      <c r="A35" s="44">
        <v>29</v>
      </c>
      <c r="B35" s="59">
        <f t="shared" si="0"/>
        <v>43932.5</v>
      </c>
      <c r="C35" s="59">
        <f t="shared" si="1"/>
        <v>43932.5</v>
      </c>
      <c r="D35" s="60">
        <v>8</v>
      </c>
      <c r="E35" s="47" t="s">
        <v>8</v>
      </c>
      <c r="F35" s="47" t="s">
        <v>1</v>
      </c>
      <c r="G35" s="49" t="s">
        <v>52</v>
      </c>
      <c r="H35" s="61"/>
      <c r="I35" s="65"/>
      <c r="J35" s="51">
        <f>IF(F35="No",0,1)</f>
        <v>0</v>
      </c>
      <c r="K35" s="33">
        <f t="shared" si="2"/>
        <v>0</v>
      </c>
      <c r="L35" s="52">
        <f t="shared" si="3"/>
        <v>8</v>
      </c>
      <c r="M35" s="53">
        <f t="shared" si="4"/>
        <v>8</v>
      </c>
    </row>
    <row r="36" spans="1:13" s="67" customFormat="1" ht="27" x14ac:dyDescent="0.2">
      <c r="A36" s="44">
        <v>30</v>
      </c>
      <c r="B36" s="59">
        <f t="shared" si="0"/>
        <v>43936</v>
      </c>
      <c r="C36" s="59">
        <f t="shared" si="1"/>
        <v>43936</v>
      </c>
      <c r="D36" s="60">
        <v>8</v>
      </c>
      <c r="E36" s="47" t="s">
        <v>9</v>
      </c>
      <c r="F36" s="47" t="s">
        <v>1</v>
      </c>
      <c r="G36" s="49" t="s">
        <v>74</v>
      </c>
      <c r="H36" s="61"/>
      <c r="I36" s="65"/>
      <c r="J36" s="51">
        <f>IF(F36="No",0,1)</f>
        <v>0</v>
      </c>
      <c r="K36" s="33">
        <f t="shared" si="2"/>
        <v>0</v>
      </c>
      <c r="L36" s="52">
        <f t="shared" si="3"/>
        <v>0</v>
      </c>
      <c r="M36" s="53">
        <f t="shared" si="4"/>
        <v>8</v>
      </c>
    </row>
    <row r="37" spans="1:13" s="67" customFormat="1" ht="15" x14ac:dyDescent="0.2">
      <c r="A37" s="44">
        <v>31</v>
      </c>
      <c r="B37" s="59">
        <f t="shared" si="0"/>
        <v>43939.5</v>
      </c>
      <c r="C37" s="59">
        <f t="shared" si="1"/>
        <v>43939.5</v>
      </c>
      <c r="D37" s="60"/>
      <c r="E37" s="65"/>
      <c r="F37" s="47"/>
      <c r="G37" s="63" t="s">
        <v>59</v>
      </c>
      <c r="H37" s="61"/>
      <c r="I37" s="65"/>
      <c r="J37" s="66"/>
      <c r="K37" s="33">
        <f t="shared" si="2"/>
        <v>0</v>
      </c>
      <c r="L37" s="52">
        <f t="shared" si="3"/>
        <v>0</v>
      </c>
      <c r="M37" s="53">
        <f t="shared" si="4"/>
        <v>0</v>
      </c>
    </row>
    <row r="38" spans="1:13" s="67" customFormat="1" ht="27" x14ac:dyDescent="0.2">
      <c r="A38" s="44">
        <v>32</v>
      </c>
      <c r="B38" s="59">
        <f t="shared" si="0"/>
        <v>43939.5</v>
      </c>
      <c r="C38" s="59">
        <f t="shared" si="1"/>
        <v>43939.5</v>
      </c>
      <c r="D38" s="60">
        <v>4</v>
      </c>
      <c r="E38" s="47" t="s">
        <v>8</v>
      </c>
      <c r="F38" s="47" t="s">
        <v>8</v>
      </c>
      <c r="G38" s="49" t="s">
        <v>89</v>
      </c>
      <c r="H38" s="61"/>
      <c r="I38" s="65"/>
      <c r="J38" s="51">
        <f>IF(F38="No",0,1)</f>
        <v>1</v>
      </c>
      <c r="K38" s="33">
        <f t="shared" si="2"/>
        <v>4</v>
      </c>
      <c r="L38" s="52">
        <f t="shared" si="3"/>
        <v>4</v>
      </c>
      <c r="M38" s="53">
        <f t="shared" si="4"/>
        <v>4</v>
      </c>
    </row>
    <row r="39" spans="1:13" s="67" customFormat="1" ht="27" x14ac:dyDescent="0.2">
      <c r="A39" s="44">
        <v>33</v>
      </c>
      <c r="B39" s="59">
        <f t="shared" si="0"/>
        <v>43941.25</v>
      </c>
      <c r="C39" s="59">
        <f t="shared" si="1"/>
        <v>43941.25</v>
      </c>
      <c r="D39" s="60">
        <v>8</v>
      </c>
      <c r="E39" s="47" t="s">
        <v>9</v>
      </c>
      <c r="F39" s="47" t="s">
        <v>1</v>
      </c>
      <c r="G39" s="49" t="s">
        <v>90</v>
      </c>
      <c r="H39" s="61"/>
      <c r="I39" s="65"/>
      <c r="J39" s="51">
        <f>IF(F39="No",0,1)</f>
        <v>0</v>
      </c>
      <c r="K39" s="33">
        <f t="shared" si="2"/>
        <v>0</v>
      </c>
      <c r="L39" s="52">
        <f t="shared" si="3"/>
        <v>0</v>
      </c>
      <c r="M39" s="53">
        <f t="shared" si="4"/>
        <v>8</v>
      </c>
    </row>
    <row r="40" spans="1:13" s="67" customFormat="1" ht="14.25" thickBot="1" x14ac:dyDescent="0.25">
      <c r="A40" s="44">
        <v>34</v>
      </c>
      <c r="B40" s="59">
        <f t="shared" si="0"/>
        <v>43944.75</v>
      </c>
      <c r="C40" s="59">
        <f t="shared" si="1"/>
        <v>43944.75</v>
      </c>
      <c r="D40" s="60">
        <v>8</v>
      </c>
      <c r="E40" s="47" t="s">
        <v>8</v>
      </c>
      <c r="F40" s="47" t="s">
        <v>8</v>
      </c>
      <c r="G40" s="77" t="s">
        <v>38</v>
      </c>
      <c r="H40" s="61"/>
      <c r="I40" s="65"/>
      <c r="J40" s="51">
        <f>IF(F40="No",0,1)</f>
        <v>1</v>
      </c>
      <c r="K40" s="33">
        <f t="shared" si="2"/>
        <v>8</v>
      </c>
      <c r="L40" s="52">
        <f t="shared" si="3"/>
        <v>8</v>
      </c>
      <c r="M40" s="53">
        <f t="shared" si="4"/>
        <v>8</v>
      </c>
    </row>
    <row r="41" spans="1:13" s="67" customFormat="1" ht="105.75" thickBot="1" x14ac:dyDescent="0.25">
      <c r="A41" s="44">
        <v>35</v>
      </c>
      <c r="B41" s="59">
        <f t="shared" si="0"/>
        <v>43948.25</v>
      </c>
      <c r="C41" s="59">
        <f t="shared" si="1"/>
        <v>43948.25</v>
      </c>
      <c r="D41" s="60"/>
      <c r="E41" s="65"/>
      <c r="F41" s="75"/>
      <c r="G41" s="79" t="s">
        <v>103</v>
      </c>
      <c r="H41" s="76"/>
      <c r="I41" s="65"/>
      <c r="J41" s="66"/>
      <c r="K41" s="33">
        <f t="shared" si="2"/>
        <v>0</v>
      </c>
      <c r="L41" s="52">
        <f t="shared" si="3"/>
        <v>0</v>
      </c>
      <c r="M41" s="53">
        <f t="shared" si="4"/>
        <v>0</v>
      </c>
    </row>
    <row r="42" spans="1:13" s="31" customFormat="1" ht="12.75" customHeight="1" x14ac:dyDescent="0.2">
      <c r="A42" s="74"/>
      <c r="B42" s="74">
        <f t="shared" si="0"/>
        <v>43948.25</v>
      </c>
      <c r="C42" s="74">
        <f t="shared" si="1"/>
        <v>43948.25</v>
      </c>
      <c r="D42" s="55"/>
      <c r="E42" s="56"/>
      <c r="F42" s="57"/>
      <c r="G42" s="94" t="s">
        <v>31</v>
      </c>
      <c r="H42" s="95"/>
      <c r="I42" s="56"/>
      <c r="J42" s="64">
        <f>(J43+J49+J53+J56+J60)/5</f>
        <v>0.22666666666666666</v>
      </c>
      <c r="K42" s="52">
        <f>SUM(K43:K66)</f>
        <v>56</v>
      </c>
      <c r="L42" s="52">
        <f>SUM(L43:L66)</f>
        <v>104</v>
      </c>
      <c r="M42" s="52">
        <f>SUM(M43:M66)</f>
        <v>201</v>
      </c>
    </row>
    <row r="43" spans="1:13" s="33" customFormat="1" ht="12.75" customHeight="1" x14ac:dyDescent="0.2">
      <c r="A43" s="44">
        <v>36</v>
      </c>
      <c r="B43" s="59">
        <f t="shared" si="0"/>
        <v>43948.25</v>
      </c>
      <c r="C43" s="37">
        <f t="shared" si="1"/>
        <v>43948.25</v>
      </c>
      <c r="D43" s="38"/>
      <c r="E43" s="39"/>
      <c r="F43" s="40" t="s">
        <v>1</v>
      </c>
      <c r="G43" s="41" t="s">
        <v>29</v>
      </c>
      <c r="H43" s="42"/>
      <c r="I43" s="39"/>
      <c r="J43" s="43">
        <f>SUM(J44:J48)/5</f>
        <v>0.4</v>
      </c>
      <c r="K43" s="33">
        <f t="shared" ref="K43:K66" si="5">IF(F43="Sí",D43,0)</f>
        <v>0</v>
      </c>
      <c r="L43" s="52">
        <f t="shared" ref="L43:L66" si="6">IF(E43="Sí",D43,0)</f>
        <v>0</v>
      </c>
      <c r="M43" s="53">
        <f t="shared" ref="M43:M66" si="7">D43</f>
        <v>0</v>
      </c>
    </row>
    <row r="44" spans="1:13" s="33" customFormat="1" ht="12.75" customHeight="1" x14ac:dyDescent="0.2">
      <c r="A44" s="44">
        <v>37</v>
      </c>
      <c r="B44" s="59">
        <f t="shared" si="0"/>
        <v>43948.25</v>
      </c>
      <c r="C44" s="59">
        <f t="shared" si="1"/>
        <v>43948.25</v>
      </c>
      <c r="D44" s="60">
        <v>16</v>
      </c>
      <c r="E44" s="47" t="s">
        <v>8</v>
      </c>
      <c r="F44" s="47" t="s">
        <v>8</v>
      </c>
      <c r="G44" s="49" t="s">
        <v>30</v>
      </c>
      <c r="H44" s="61"/>
      <c r="I44" s="62"/>
      <c r="J44" s="51">
        <f>IF(F44="No",0,1)</f>
        <v>1</v>
      </c>
      <c r="K44" s="33">
        <f t="shared" si="5"/>
        <v>16</v>
      </c>
      <c r="L44" s="52">
        <f t="shared" si="6"/>
        <v>16</v>
      </c>
      <c r="M44" s="53">
        <f t="shared" si="7"/>
        <v>16</v>
      </c>
    </row>
    <row r="45" spans="1:13" s="33" customFormat="1" ht="12.75" customHeight="1" x14ac:dyDescent="0.2">
      <c r="A45" s="44">
        <v>38</v>
      </c>
      <c r="B45" s="59">
        <f t="shared" si="0"/>
        <v>43955.25</v>
      </c>
      <c r="C45" s="59">
        <f t="shared" si="1"/>
        <v>43955.25</v>
      </c>
      <c r="D45" s="60">
        <v>24</v>
      </c>
      <c r="E45" s="47" t="s">
        <v>9</v>
      </c>
      <c r="F45" s="47" t="s">
        <v>1</v>
      </c>
      <c r="G45" s="49" t="s">
        <v>91</v>
      </c>
      <c r="H45" s="61"/>
      <c r="I45" s="62"/>
      <c r="J45" s="51">
        <f>IF(F45="No",0,1)</f>
        <v>0</v>
      </c>
      <c r="K45" s="33">
        <f t="shared" si="5"/>
        <v>0</v>
      </c>
      <c r="L45" s="52">
        <f t="shared" si="6"/>
        <v>0</v>
      </c>
      <c r="M45" s="53">
        <f t="shared" si="7"/>
        <v>24</v>
      </c>
    </row>
    <row r="46" spans="1:13" s="33" customFormat="1" ht="12.75" customHeight="1" x14ac:dyDescent="0.2">
      <c r="A46" s="44">
        <v>39</v>
      </c>
      <c r="B46" s="59">
        <f t="shared" si="0"/>
        <v>43965.75</v>
      </c>
      <c r="C46" s="59">
        <f t="shared" si="1"/>
        <v>43965.75</v>
      </c>
      <c r="D46" s="60">
        <v>8</v>
      </c>
      <c r="E46" s="47" t="s">
        <v>8</v>
      </c>
      <c r="F46" s="47" t="s">
        <v>8</v>
      </c>
      <c r="G46" s="49" t="s">
        <v>92</v>
      </c>
      <c r="H46" s="61"/>
      <c r="I46" s="62"/>
      <c r="J46" s="51">
        <f>IF(F46="No",0,1)</f>
        <v>1</v>
      </c>
      <c r="K46" s="33">
        <f t="shared" si="5"/>
        <v>8</v>
      </c>
      <c r="L46" s="52">
        <f t="shared" si="6"/>
        <v>8</v>
      </c>
      <c r="M46" s="53">
        <f t="shared" si="7"/>
        <v>8</v>
      </c>
    </row>
    <row r="47" spans="1:13" s="33" customFormat="1" ht="12.75" customHeight="1" x14ac:dyDescent="0.2">
      <c r="A47" s="44">
        <v>40</v>
      </c>
      <c r="B47" s="59">
        <f t="shared" si="0"/>
        <v>43969.25</v>
      </c>
      <c r="C47" s="59">
        <f t="shared" si="1"/>
        <v>43969.25</v>
      </c>
      <c r="D47" s="60">
        <v>4</v>
      </c>
      <c r="E47" s="47" t="s">
        <v>9</v>
      </c>
      <c r="F47" s="47" t="s">
        <v>1</v>
      </c>
      <c r="G47" s="49" t="s">
        <v>39</v>
      </c>
      <c r="H47" s="61"/>
      <c r="I47" s="62"/>
      <c r="J47" s="51">
        <f>IF(F47="No",0,1)</f>
        <v>0</v>
      </c>
      <c r="K47" s="33">
        <f t="shared" si="5"/>
        <v>0</v>
      </c>
      <c r="L47" s="52">
        <f t="shared" si="6"/>
        <v>0</v>
      </c>
      <c r="M47" s="53">
        <f t="shared" si="7"/>
        <v>4</v>
      </c>
    </row>
    <row r="48" spans="1:13" s="33" customFormat="1" ht="12.75" customHeight="1" x14ac:dyDescent="0.2">
      <c r="A48" s="44">
        <v>41</v>
      </c>
      <c r="B48" s="59">
        <f t="shared" si="0"/>
        <v>43971</v>
      </c>
      <c r="C48" s="59">
        <f t="shared" si="1"/>
        <v>43971</v>
      </c>
      <c r="D48" s="60">
        <v>2</v>
      </c>
      <c r="E48" s="47" t="s">
        <v>9</v>
      </c>
      <c r="F48" s="47" t="s">
        <v>1</v>
      </c>
      <c r="G48" s="49" t="s">
        <v>32</v>
      </c>
      <c r="H48" s="61"/>
      <c r="I48" s="62"/>
      <c r="J48" s="51">
        <f>IF(F48="No",0,1)</f>
        <v>0</v>
      </c>
      <c r="K48" s="33">
        <f t="shared" si="5"/>
        <v>0</v>
      </c>
      <c r="L48" s="52">
        <f t="shared" si="6"/>
        <v>0</v>
      </c>
      <c r="M48" s="53">
        <f t="shared" si="7"/>
        <v>2</v>
      </c>
    </row>
    <row r="49" spans="1:13" s="33" customFormat="1" ht="12.75" customHeight="1" x14ac:dyDescent="0.2">
      <c r="A49" s="44">
        <v>42</v>
      </c>
      <c r="B49" s="59">
        <f t="shared" si="0"/>
        <v>43971.875</v>
      </c>
      <c r="C49" s="37">
        <f t="shared" si="1"/>
        <v>43971.875</v>
      </c>
      <c r="D49" s="38"/>
      <c r="E49" s="39"/>
      <c r="F49" s="40" t="s">
        <v>1</v>
      </c>
      <c r="G49" s="41" t="s">
        <v>53</v>
      </c>
      <c r="H49" s="42"/>
      <c r="I49" s="39"/>
      <c r="J49" s="43">
        <f>SUM(J50:J52)/3</f>
        <v>0.33333333333333331</v>
      </c>
      <c r="K49" s="33">
        <f t="shared" si="5"/>
        <v>0</v>
      </c>
      <c r="L49" s="52">
        <f t="shared" si="6"/>
        <v>0</v>
      </c>
      <c r="M49" s="53">
        <f t="shared" si="7"/>
        <v>0</v>
      </c>
    </row>
    <row r="50" spans="1:13" s="33" customFormat="1" ht="12.75" customHeight="1" x14ac:dyDescent="0.2">
      <c r="A50" s="44">
        <v>43</v>
      </c>
      <c r="B50" s="59">
        <f t="shared" si="0"/>
        <v>43971.875</v>
      </c>
      <c r="C50" s="59">
        <f t="shared" si="1"/>
        <v>43971.875</v>
      </c>
      <c r="D50" s="60">
        <v>16</v>
      </c>
      <c r="E50" s="47" t="s">
        <v>8</v>
      </c>
      <c r="F50" s="47" t="s">
        <v>8</v>
      </c>
      <c r="G50" s="49" t="s">
        <v>93</v>
      </c>
      <c r="H50" s="61"/>
      <c r="I50" s="62"/>
      <c r="J50" s="51">
        <f>IF(F50="No",0,1)</f>
        <v>1</v>
      </c>
      <c r="K50" s="33">
        <f t="shared" si="5"/>
        <v>16</v>
      </c>
      <c r="L50" s="52">
        <f t="shared" si="6"/>
        <v>16</v>
      </c>
      <c r="M50" s="53">
        <f t="shared" si="7"/>
        <v>16</v>
      </c>
    </row>
    <row r="51" spans="1:13" s="33" customFormat="1" ht="12.75" customHeight="1" x14ac:dyDescent="0.2">
      <c r="A51" s="44">
        <v>44</v>
      </c>
      <c r="B51" s="59">
        <f t="shared" si="0"/>
        <v>43978.875</v>
      </c>
      <c r="C51" s="59">
        <f t="shared" si="1"/>
        <v>43978.875</v>
      </c>
      <c r="D51" s="60">
        <v>2</v>
      </c>
      <c r="E51" s="47" t="s">
        <v>9</v>
      </c>
      <c r="F51" s="47" t="s">
        <v>1</v>
      </c>
      <c r="G51" s="49" t="s">
        <v>61</v>
      </c>
      <c r="H51" s="61"/>
      <c r="I51" s="62"/>
      <c r="J51" s="51">
        <f>IF(F51="No",0,1)</f>
        <v>0</v>
      </c>
      <c r="K51" s="33">
        <f t="shared" si="5"/>
        <v>0</v>
      </c>
      <c r="L51" s="52">
        <f t="shared" si="6"/>
        <v>0</v>
      </c>
      <c r="M51" s="53">
        <f t="shared" si="7"/>
        <v>2</v>
      </c>
    </row>
    <row r="52" spans="1:13" s="33" customFormat="1" ht="12.75" customHeight="1" x14ac:dyDescent="0.2">
      <c r="A52" s="44">
        <v>45</v>
      </c>
      <c r="B52" s="59">
        <f t="shared" si="0"/>
        <v>43979.75</v>
      </c>
      <c r="C52" s="59">
        <f t="shared" si="1"/>
        <v>43979.75</v>
      </c>
      <c r="D52" s="60">
        <v>3</v>
      </c>
      <c r="E52" s="47" t="s">
        <v>9</v>
      </c>
      <c r="F52" s="47" t="s">
        <v>1</v>
      </c>
      <c r="G52" s="49" t="s">
        <v>60</v>
      </c>
      <c r="H52" s="61"/>
      <c r="I52" s="62"/>
      <c r="J52" s="51">
        <f>IF(F52="No",0,1)</f>
        <v>0</v>
      </c>
      <c r="K52" s="33">
        <f t="shared" si="5"/>
        <v>0</v>
      </c>
      <c r="L52" s="52">
        <f t="shared" si="6"/>
        <v>0</v>
      </c>
      <c r="M52" s="53">
        <f t="shared" si="7"/>
        <v>3</v>
      </c>
    </row>
    <row r="53" spans="1:13" s="33" customFormat="1" ht="12.75" customHeight="1" x14ac:dyDescent="0.2">
      <c r="A53" s="44">
        <v>46</v>
      </c>
      <c r="B53" s="59">
        <f t="shared" si="0"/>
        <v>43981.0625</v>
      </c>
      <c r="C53" s="37">
        <f t="shared" si="1"/>
        <v>43981.0625</v>
      </c>
      <c r="D53" s="38"/>
      <c r="E53" s="39"/>
      <c r="F53" s="40"/>
      <c r="G53" s="41" t="s">
        <v>54</v>
      </c>
      <c r="H53" s="42"/>
      <c r="I53" s="39"/>
      <c r="J53" s="43">
        <f>SUM(J54:J55)/2</f>
        <v>0</v>
      </c>
      <c r="K53" s="33">
        <f t="shared" si="5"/>
        <v>0</v>
      </c>
      <c r="L53" s="52">
        <f t="shared" si="6"/>
        <v>0</v>
      </c>
      <c r="M53" s="53">
        <f t="shared" si="7"/>
        <v>0</v>
      </c>
    </row>
    <row r="54" spans="1:13" s="33" customFormat="1" ht="12.75" customHeight="1" x14ac:dyDescent="0.2">
      <c r="A54" s="44">
        <v>47</v>
      </c>
      <c r="B54" s="59">
        <f t="shared" si="0"/>
        <v>43981.0625</v>
      </c>
      <c r="C54" s="59">
        <f t="shared" si="1"/>
        <v>43981.0625</v>
      </c>
      <c r="D54" s="60">
        <v>24</v>
      </c>
      <c r="E54" s="47" t="s">
        <v>8</v>
      </c>
      <c r="F54" s="47" t="s">
        <v>1</v>
      </c>
      <c r="G54" s="49" t="s">
        <v>55</v>
      </c>
      <c r="H54" s="61"/>
      <c r="I54" s="62"/>
      <c r="J54" s="51">
        <f>IF(F54="No",0,1)</f>
        <v>0</v>
      </c>
      <c r="K54" s="33">
        <f t="shared" si="5"/>
        <v>0</v>
      </c>
      <c r="L54" s="52">
        <f t="shared" si="6"/>
        <v>24</v>
      </c>
      <c r="M54" s="53">
        <f t="shared" si="7"/>
        <v>24</v>
      </c>
    </row>
    <row r="55" spans="1:13" s="33" customFormat="1" ht="40.5" x14ac:dyDescent="0.2">
      <c r="A55" s="44">
        <v>48</v>
      </c>
      <c r="B55" s="59">
        <f t="shared" si="0"/>
        <v>43991.5625</v>
      </c>
      <c r="C55" s="59">
        <f t="shared" si="1"/>
        <v>43991.5625</v>
      </c>
      <c r="D55" s="60">
        <v>8</v>
      </c>
      <c r="E55" s="47" t="s">
        <v>9</v>
      </c>
      <c r="F55" s="47" t="s">
        <v>1</v>
      </c>
      <c r="G55" s="49" t="s">
        <v>94</v>
      </c>
      <c r="H55" s="61"/>
      <c r="I55" s="62"/>
      <c r="J55" s="51">
        <f>IF(F55="No",0,1)</f>
        <v>0</v>
      </c>
      <c r="K55" s="33">
        <f t="shared" si="5"/>
        <v>0</v>
      </c>
      <c r="L55" s="52">
        <f t="shared" si="6"/>
        <v>0</v>
      </c>
      <c r="M55" s="53">
        <f t="shared" si="7"/>
        <v>8</v>
      </c>
    </row>
    <row r="56" spans="1:13" s="33" customFormat="1" ht="12.75" customHeight="1" x14ac:dyDescent="0.2">
      <c r="A56" s="44">
        <v>49</v>
      </c>
      <c r="B56" s="59">
        <f t="shared" si="0"/>
        <v>43995.0625</v>
      </c>
      <c r="C56" s="37">
        <f t="shared" si="1"/>
        <v>43995.0625</v>
      </c>
      <c r="D56" s="38"/>
      <c r="E56" s="39"/>
      <c r="F56" s="40"/>
      <c r="G56" s="41" t="s">
        <v>33</v>
      </c>
      <c r="H56" s="42"/>
      <c r="I56" s="39"/>
      <c r="J56" s="43">
        <f>SUM(J57:J59)/3</f>
        <v>0</v>
      </c>
      <c r="K56" s="33">
        <f t="shared" si="5"/>
        <v>0</v>
      </c>
      <c r="L56" s="52">
        <f t="shared" si="6"/>
        <v>0</v>
      </c>
      <c r="M56" s="53">
        <f t="shared" si="7"/>
        <v>0</v>
      </c>
    </row>
    <row r="57" spans="1:13" s="33" customFormat="1" ht="12.75" customHeight="1" x14ac:dyDescent="0.2">
      <c r="A57" s="44">
        <v>50</v>
      </c>
      <c r="B57" s="59">
        <f t="shared" si="0"/>
        <v>43995.0625</v>
      </c>
      <c r="C57" s="59">
        <f t="shared" si="1"/>
        <v>43995.0625</v>
      </c>
      <c r="D57" s="60">
        <v>16</v>
      </c>
      <c r="E57" s="47" t="s">
        <v>8</v>
      </c>
      <c r="F57" s="47" t="s">
        <v>1</v>
      </c>
      <c r="G57" s="49" t="s">
        <v>95</v>
      </c>
      <c r="H57" s="61"/>
      <c r="I57" s="62"/>
      <c r="J57" s="51">
        <f>IF(F57="No",0,1)</f>
        <v>0</v>
      </c>
      <c r="K57" s="33">
        <f t="shared" si="5"/>
        <v>0</v>
      </c>
      <c r="L57" s="52">
        <f t="shared" si="6"/>
        <v>16</v>
      </c>
      <c r="M57" s="53">
        <f t="shared" si="7"/>
        <v>16</v>
      </c>
    </row>
    <row r="58" spans="1:13" s="33" customFormat="1" ht="27" x14ac:dyDescent="0.2">
      <c r="A58" s="44">
        <v>51</v>
      </c>
      <c r="B58" s="59">
        <f t="shared" si="0"/>
        <v>44002.0625</v>
      </c>
      <c r="C58" s="59">
        <f t="shared" si="1"/>
        <v>44002.0625</v>
      </c>
      <c r="D58" s="60">
        <v>8</v>
      </c>
      <c r="E58" s="47" t="s">
        <v>9</v>
      </c>
      <c r="F58" s="47" t="s">
        <v>1</v>
      </c>
      <c r="G58" s="49" t="s">
        <v>34</v>
      </c>
      <c r="H58" s="61"/>
      <c r="I58" s="62"/>
      <c r="J58" s="51">
        <f>IF(F58="No",0,1)</f>
        <v>0</v>
      </c>
      <c r="K58" s="33">
        <f t="shared" si="5"/>
        <v>0</v>
      </c>
      <c r="L58" s="52">
        <f t="shared" si="6"/>
        <v>0</v>
      </c>
      <c r="M58" s="53">
        <f t="shared" si="7"/>
        <v>8</v>
      </c>
    </row>
    <row r="59" spans="1:13" s="33" customFormat="1" ht="12.75" customHeight="1" x14ac:dyDescent="0.2">
      <c r="A59" s="44">
        <v>52</v>
      </c>
      <c r="B59" s="59">
        <f t="shared" si="0"/>
        <v>44005.5625</v>
      </c>
      <c r="C59" s="59">
        <f t="shared" si="1"/>
        <v>44005.5625</v>
      </c>
      <c r="D59" s="60">
        <v>16</v>
      </c>
      <c r="E59" s="47" t="s">
        <v>9</v>
      </c>
      <c r="F59" s="47" t="s">
        <v>1</v>
      </c>
      <c r="G59" s="49" t="s">
        <v>96</v>
      </c>
      <c r="H59" s="61"/>
      <c r="I59" s="62"/>
      <c r="J59" s="51">
        <f>IF(F59="No",0,1)</f>
        <v>0</v>
      </c>
      <c r="K59" s="33">
        <f t="shared" si="5"/>
        <v>0</v>
      </c>
      <c r="L59" s="52">
        <f t="shared" si="6"/>
        <v>0</v>
      </c>
      <c r="M59" s="53">
        <f t="shared" si="7"/>
        <v>16</v>
      </c>
    </row>
    <row r="60" spans="1:13" s="31" customFormat="1" ht="15" x14ac:dyDescent="0.2">
      <c r="A60" s="44">
        <v>53</v>
      </c>
      <c r="B60" s="59">
        <f t="shared" si="0"/>
        <v>44012.5625</v>
      </c>
      <c r="C60" s="37">
        <f t="shared" si="1"/>
        <v>44012.5625</v>
      </c>
      <c r="D60" s="38"/>
      <c r="E60" s="39"/>
      <c r="F60" s="40"/>
      <c r="G60" s="41" t="s">
        <v>62</v>
      </c>
      <c r="H60" s="42"/>
      <c r="I60" s="39"/>
      <c r="J60" s="43">
        <f>SUM(J61:J65)/5</f>
        <v>0.4</v>
      </c>
      <c r="K60" s="33">
        <f t="shared" si="5"/>
        <v>0</v>
      </c>
      <c r="L60" s="52">
        <f t="shared" si="6"/>
        <v>0</v>
      </c>
      <c r="M60" s="53">
        <f t="shared" si="7"/>
        <v>0</v>
      </c>
    </row>
    <row r="61" spans="1:13" s="31" customFormat="1" ht="27" x14ac:dyDescent="0.2">
      <c r="A61" s="44">
        <v>54</v>
      </c>
      <c r="B61" s="59">
        <f t="shared" si="0"/>
        <v>44012.5625</v>
      </c>
      <c r="C61" s="59">
        <f t="shared" si="1"/>
        <v>44012.5625</v>
      </c>
      <c r="D61" s="60">
        <v>8</v>
      </c>
      <c r="E61" s="47" t="s">
        <v>8</v>
      </c>
      <c r="F61" s="47" t="s">
        <v>8</v>
      </c>
      <c r="G61" s="49" t="s">
        <v>63</v>
      </c>
      <c r="H61" s="61"/>
      <c r="I61" s="69"/>
      <c r="J61" s="51">
        <f>IF(F61="No",0,1)</f>
        <v>1</v>
      </c>
      <c r="K61" s="33">
        <f t="shared" si="5"/>
        <v>8</v>
      </c>
      <c r="L61" s="52">
        <f t="shared" si="6"/>
        <v>8</v>
      </c>
      <c r="M61" s="53">
        <f t="shared" si="7"/>
        <v>8</v>
      </c>
    </row>
    <row r="62" spans="1:13" s="31" customFormat="1" ht="27" x14ac:dyDescent="0.2">
      <c r="A62" s="44">
        <v>55</v>
      </c>
      <c r="B62" s="59">
        <f t="shared" si="0"/>
        <v>44016.0625</v>
      </c>
      <c r="C62" s="59">
        <f t="shared" si="1"/>
        <v>44016.0625</v>
      </c>
      <c r="D62" s="60">
        <v>8</v>
      </c>
      <c r="E62" s="47" t="s">
        <v>8</v>
      </c>
      <c r="F62" s="47" t="s">
        <v>8</v>
      </c>
      <c r="G62" s="49" t="s">
        <v>65</v>
      </c>
      <c r="H62" s="61"/>
      <c r="I62" s="69"/>
      <c r="J62" s="51">
        <f>IF(F62="No",0,1)</f>
        <v>1</v>
      </c>
      <c r="K62" s="33">
        <f t="shared" si="5"/>
        <v>8</v>
      </c>
      <c r="L62" s="52">
        <f t="shared" si="6"/>
        <v>8</v>
      </c>
      <c r="M62" s="53">
        <f t="shared" si="7"/>
        <v>8</v>
      </c>
    </row>
    <row r="63" spans="1:13" s="31" customFormat="1" x14ac:dyDescent="0.2">
      <c r="A63" s="44">
        <v>56</v>
      </c>
      <c r="B63" s="59">
        <f t="shared" si="0"/>
        <v>44019.5625</v>
      </c>
      <c r="C63" s="59">
        <f t="shared" si="1"/>
        <v>44019.5625</v>
      </c>
      <c r="D63" s="60">
        <v>6</v>
      </c>
      <c r="E63" s="47" t="s">
        <v>9</v>
      </c>
      <c r="F63" s="47" t="s">
        <v>1</v>
      </c>
      <c r="G63" s="49" t="s">
        <v>64</v>
      </c>
      <c r="H63" s="61"/>
      <c r="I63" s="69"/>
      <c r="J63" s="51">
        <f>IF(F63="No",0,1)</f>
        <v>0</v>
      </c>
      <c r="K63" s="33">
        <f t="shared" si="5"/>
        <v>0</v>
      </c>
      <c r="L63" s="52">
        <f t="shared" si="6"/>
        <v>0</v>
      </c>
      <c r="M63" s="53">
        <f t="shared" si="7"/>
        <v>6</v>
      </c>
    </row>
    <row r="64" spans="1:13" s="31" customFormat="1" ht="54" x14ac:dyDescent="0.2">
      <c r="A64" s="44">
        <v>57</v>
      </c>
      <c r="B64" s="59">
        <f t="shared" si="0"/>
        <v>44022.1875</v>
      </c>
      <c r="C64" s="59">
        <f t="shared" si="1"/>
        <v>44022.1875</v>
      </c>
      <c r="D64" s="60">
        <v>8</v>
      </c>
      <c r="E64" s="47" t="s">
        <v>8</v>
      </c>
      <c r="F64" s="47" t="s">
        <v>1</v>
      </c>
      <c r="G64" s="49" t="s">
        <v>75</v>
      </c>
      <c r="H64" s="61"/>
      <c r="I64" s="69"/>
      <c r="J64" s="51">
        <f>IF(F64="No",0,1)</f>
        <v>0</v>
      </c>
      <c r="K64" s="33">
        <f t="shared" si="5"/>
        <v>0</v>
      </c>
      <c r="L64" s="52">
        <f t="shared" si="6"/>
        <v>8</v>
      </c>
      <c r="M64" s="53">
        <f t="shared" si="7"/>
        <v>8</v>
      </c>
    </row>
    <row r="65" spans="1:13" s="31" customFormat="1" ht="41.25" thickBot="1" x14ac:dyDescent="0.25">
      <c r="A65" s="44">
        <v>58</v>
      </c>
      <c r="B65" s="59">
        <f t="shared" si="0"/>
        <v>44025.6875</v>
      </c>
      <c r="C65" s="59">
        <f t="shared" si="1"/>
        <v>44025.6875</v>
      </c>
      <c r="D65" s="60">
        <v>24</v>
      </c>
      <c r="E65" s="47" t="s">
        <v>9</v>
      </c>
      <c r="F65" s="47" t="s">
        <v>1</v>
      </c>
      <c r="G65" s="77" t="s">
        <v>97</v>
      </c>
      <c r="H65" s="61"/>
      <c r="I65" s="69"/>
      <c r="J65" s="51">
        <f>IF(F65="No",0,1)</f>
        <v>0</v>
      </c>
      <c r="K65" s="33">
        <f t="shared" si="5"/>
        <v>0</v>
      </c>
      <c r="L65" s="52">
        <f t="shared" si="6"/>
        <v>0</v>
      </c>
      <c r="M65" s="53">
        <f t="shared" si="7"/>
        <v>24</v>
      </c>
    </row>
    <row r="66" spans="1:13" s="31" customFormat="1" ht="90.75" thickBot="1" x14ac:dyDescent="0.25">
      <c r="A66" s="44"/>
      <c r="B66" s="70">
        <f t="shared" si="0"/>
        <v>44036.1875</v>
      </c>
      <c r="C66" s="70">
        <f t="shared" si="1"/>
        <v>44036.1875</v>
      </c>
      <c r="D66" s="60"/>
      <c r="E66" s="69"/>
      <c r="F66" s="75"/>
      <c r="G66" s="79" t="s">
        <v>104</v>
      </c>
      <c r="H66" s="76"/>
      <c r="I66" s="69"/>
      <c r="J66" s="71"/>
      <c r="K66" s="33">
        <f t="shared" si="5"/>
        <v>0</v>
      </c>
      <c r="L66" s="52">
        <f t="shared" si="6"/>
        <v>0</v>
      </c>
      <c r="M66" s="53">
        <f t="shared" si="7"/>
        <v>0</v>
      </c>
    </row>
    <row r="67" spans="1:13" s="31" customFormat="1" ht="12.75" customHeight="1" x14ac:dyDescent="0.2">
      <c r="A67" s="74"/>
      <c r="B67" s="74">
        <f t="shared" si="0"/>
        <v>44036.1875</v>
      </c>
      <c r="C67" s="74">
        <f t="shared" si="1"/>
        <v>44036.1875</v>
      </c>
      <c r="D67" s="55"/>
      <c r="E67" s="56"/>
      <c r="F67" s="57"/>
      <c r="G67" s="97" t="s">
        <v>35</v>
      </c>
      <c r="H67" s="95"/>
      <c r="I67" s="56"/>
      <c r="J67" s="64">
        <f>(J68+J70+J72+J74+J76)/5</f>
        <v>0.4</v>
      </c>
      <c r="K67" s="52">
        <f>SUM(K68:K78)</f>
        <v>0</v>
      </c>
      <c r="L67" s="52">
        <f>SUM(L68:L78)</f>
        <v>24</v>
      </c>
      <c r="M67" s="52">
        <f>SUM(M68:M78)</f>
        <v>28</v>
      </c>
    </row>
    <row r="68" spans="1:13" s="33" customFormat="1" ht="12.75" customHeight="1" x14ac:dyDescent="0.2">
      <c r="A68" s="44">
        <v>59</v>
      </c>
      <c r="B68" s="59">
        <f t="shared" si="0"/>
        <v>44036.1875</v>
      </c>
      <c r="C68" s="37">
        <f t="shared" si="1"/>
        <v>44036.1875</v>
      </c>
      <c r="D68" s="38"/>
      <c r="E68" s="39"/>
      <c r="F68" s="40"/>
      <c r="G68" s="41" t="s">
        <v>66</v>
      </c>
      <c r="H68" s="42"/>
      <c r="I68" s="39"/>
      <c r="J68" s="43">
        <f>J69</f>
        <v>0</v>
      </c>
      <c r="K68" s="33">
        <f t="shared" ref="K68:K78" si="8">IF(F68="Sí",D68,0)</f>
        <v>0</v>
      </c>
      <c r="L68" s="52">
        <f t="shared" ref="L68:L78" si="9">IF(E68="Sí",D68,0)</f>
        <v>0</v>
      </c>
      <c r="M68" s="53">
        <f t="shared" ref="M68:M78" si="10">D68</f>
        <v>0</v>
      </c>
    </row>
    <row r="69" spans="1:13" s="33" customFormat="1" ht="12.75" customHeight="1" x14ac:dyDescent="0.2">
      <c r="A69" s="44">
        <v>60</v>
      </c>
      <c r="B69" s="59">
        <f t="shared" si="0"/>
        <v>44036.1875</v>
      </c>
      <c r="C69" s="59">
        <f t="shared" si="1"/>
        <v>44036.1875</v>
      </c>
      <c r="D69" s="60">
        <v>16</v>
      </c>
      <c r="E69" s="47" t="s">
        <v>8</v>
      </c>
      <c r="F69" s="47" t="s">
        <v>1</v>
      </c>
      <c r="G69" s="49" t="s">
        <v>98</v>
      </c>
      <c r="H69" s="61"/>
      <c r="I69" s="62"/>
      <c r="J69" s="51">
        <f>IF(F69="No",0,1)</f>
        <v>0</v>
      </c>
      <c r="K69" s="33">
        <f t="shared" si="8"/>
        <v>0</v>
      </c>
      <c r="L69" s="52">
        <f t="shared" si="9"/>
        <v>16</v>
      </c>
      <c r="M69" s="53">
        <f t="shared" si="10"/>
        <v>16</v>
      </c>
    </row>
    <row r="70" spans="1:13" s="33" customFormat="1" ht="12.75" customHeight="1" x14ac:dyDescent="0.2">
      <c r="A70" s="44">
        <v>61</v>
      </c>
      <c r="B70" s="59">
        <f t="shared" si="0"/>
        <v>44043.1875</v>
      </c>
      <c r="C70" s="37">
        <f t="shared" si="1"/>
        <v>44043.1875</v>
      </c>
      <c r="D70" s="38"/>
      <c r="E70" s="39"/>
      <c r="F70" s="40"/>
      <c r="G70" s="41" t="s">
        <v>48</v>
      </c>
      <c r="H70" s="42"/>
      <c r="I70" s="39"/>
      <c r="J70" s="43">
        <f>J71</f>
        <v>0</v>
      </c>
      <c r="K70" s="33">
        <f t="shared" si="8"/>
        <v>0</v>
      </c>
      <c r="L70" s="52">
        <f t="shared" si="9"/>
        <v>0</v>
      </c>
      <c r="M70" s="53">
        <f t="shared" si="10"/>
        <v>0</v>
      </c>
    </row>
    <row r="71" spans="1:13" s="33" customFormat="1" ht="12.75" customHeight="1" x14ac:dyDescent="0.2">
      <c r="A71" s="44">
        <v>62</v>
      </c>
      <c r="B71" s="59">
        <f t="shared" ref="B71:B96" si="11">B70+D70/8/$G$2/$H$2*7</f>
        <v>44043.1875</v>
      </c>
      <c r="C71" s="59">
        <f t="shared" ref="C71:C96" si="12">C70+D70/8/$G$2/$H$2*7</f>
        <v>44043.1875</v>
      </c>
      <c r="D71" s="60">
        <v>8</v>
      </c>
      <c r="E71" s="47" t="s">
        <v>8</v>
      </c>
      <c r="F71" s="47" t="s">
        <v>1</v>
      </c>
      <c r="G71" s="49" t="s">
        <v>113</v>
      </c>
      <c r="H71" s="61"/>
      <c r="I71" s="62"/>
      <c r="J71" s="51">
        <f>IF(F71="No",0,1)</f>
        <v>0</v>
      </c>
      <c r="K71" s="33">
        <f t="shared" si="8"/>
        <v>0</v>
      </c>
      <c r="L71" s="52">
        <f t="shared" si="9"/>
        <v>8</v>
      </c>
      <c r="M71" s="53">
        <f t="shared" si="10"/>
        <v>8</v>
      </c>
    </row>
    <row r="72" spans="1:13" s="33" customFormat="1" ht="12.75" customHeight="1" x14ac:dyDescent="0.2">
      <c r="A72" s="44">
        <v>63</v>
      </c>
      <c r="B72" s="59">
        <f t="shared" si="11"/>
        <v>44046.6875</v>
      </c>
      <c r="C72" s="37">
        <f t="shared" si="12"/>
        <v>44046.6875</v>
      </c>
      <c r="D72" s="38"/>
      <c r="E72" s="39"/>
      <c r="F72" s="40"/>
      <c r="G72" s="41" t="s">
        <v>25</v>
      </c>
      <c r="H72" s="42"/>
      <c r="I72" s="39"/>
      <c r="J72" s="43">
        <f>J73</f>
        <v>1</v>
      </c>
      <c r="K72" s="33">
        <f t="shared" si="8"/>
        <v>0</v>
      </c>
      <c r="L72" s="52">
        <f t="shared" si="9"/>
        <v>0</v>
      </c>
      <c r="M72" s="53">
        <f t="shared" si="10"/>
        <v>0</v>
      </c>
    </row>
    <row r="73" spans="1:13" s="33" customFormat="1" ht="12.75" customHeight="1" x14ac:dyDescent="0.2">
      <c r="A73" s="44">
        <v>64</v>
      </c>
      <c r="B73" s="59">
        <f t="shared" si="11"/>
        <v>44046.6875</v>
      </c>
      <c r="C73" s="59">
        <f t="shared" si="12"/>
        <v>44046.6875</v>
      </c>
      <c r="D73" s="60">
        <v>0</v>
      </c>
      <c r="E73" s="47" t="s">
        <v>8</v>
      </c>
      <c r="F73" s="47" t="s">
        <v>8</v>
      </c>
      <c r="G73" s="72" t="s">
        <v>123</v>
      </c>
      <c r="H73" s="61"/>
      <c r="I73" s="62" t="s">
        <v>124</v>
      </c>
      <c r="J73" s="51">
        <f>IF(F73="No",0,1)</f>
        <v>1</v>
      </c>
      <c r="K73" s="33">
        <f t="shared" si="8"/>
        <v>0</v>
      </c>
      <c r="L73" s="52">
        <f t="shared" si="9"/>
        <v>0</v>
      </c>
      <c r="M73" s="53">
        <f t="shared" si="10"/>
        <v>0</v>
      </c>
    </row>
    <row r="74" spans="1:13" s="33" customFormat="1" ht="12.75" customHeight="1" x14ac:dyDescent="0.2">
      <c r="A74" s="44">
        <v>65</v>
      </c>
      <c r="B74" s="59">
        <f t="shared" si="11"/>
        <v>44046.6875</v>
      </c>
      <c r="C74" s="37">
        <f t="shared" si="12"/>
        <v>44046.6875</v>
      </c>
      <c r="D74" s="38"/>
      <c r="E74" s="39"/>
      <c r="F74" s="40"/>
      <c r="G74" s="41" t="s">
        <v>40</v>
      </c>
      <c r="H74" s="42"/>
      <c r="I74" s="39"/>
      <c r="J74" s="43">
        <f>J75</f>
        <v>0</v>
      </c>
      <c r="K74" s="33">
        <f t="shared" si="8"/>
        <v>0</v>
      </c>
      <c r="L74" s="52">
        <f t="shared" si="9"/>
        <v>0</v>
      </c>
      <c r="M74" s="53">
        <f t="shared" si="10"/>
        <v>0</v>
      </c>
    </row>
    <row r="75" spans="1:13" s="33" customFormat="1" ht="12.75" customHeight="1" x14ac:dyDescent="0.2">
      <c r="A75" s="44">
        <v>66</v>
      </c>
      <c r="B75" s="59">
        <f t="shared" si="11"/>
        <v>44046.6875</v>
      </c>
      <c r="C75" s="59">
        <f t="shared" si="12"/>
        <v>44046.6875</v>
      </c>
      <c r="D75" s="60">
        <v>4</v>
      </c>
      <c r="E75" s="47" t="s">
        <v>9</v>
      </c>
      <c r="F75" s="47" t="s">
        <v>1</v>
      </c>
      <c r="G75" s="49" t="s">
        <v>24</v>
      </c>
      <c r="H75" s="61"/>
      <c r="I75" s="62"/>
      <c r="J75" s="51">
        <f>IF(F75="No",0,1)</f>
        <v>0</v>
      </c>
      <c r="K75" s="33">
        <f t="shared" si="8"/>
        <v>0</v>
      </c>
      <c r="L75" s="52">
        <f t="shared" si="9"/>
        <v>0</v>
      </c>
      <c r="M75" s="53">
        <f t="shared" si="10"/>
        <v>4</v>
      </c>
    </row>
    <row r="76" spans="1:13" s="31" customFormat="1" ht="15" x14ac:dyDescent="0.2">
      <c r="A76" s="44">
        <v>67</v>
      </c>
      <c r="B76" s="59">
        <f t="shared" si="11"/>
        <v>44048.4375</v>
      </c>
      <c r="C76" s="37">
        <f t="shared" si="12"/>
        <v>44048.4375</v>
      </c>
      <c r="D76" s="38"/>
      <c r="E76" s="39"/>
      <c r="F76" s="40"/>
      <c r="G76" s="41" t="s">
        <v>19</v>
      </c>
      <c r="H76" s="42"/>
      <c r="I76" s="39"/>
      <c r="J76" s="43">
        <f>J77</f>
        <v>1</v>
      </c>
      <c r="K76" s="33">
        <f t="shared" si="8"/>
        <v>0</v>
      </c>
      <c r="L76" s="52">
        <f t="shared" si="9"/>
        <v>0</v>
      </c>
      <c r="M76" s="53">
        <f t="shared" si="10"/>
        <v>0</v>
      </c>
    </row>
    <row r="77" spans="1:13" s="31" customFormat="1" ht="14.25" thickBot="1" x14ac:dyDescent="0.25">
      <c r="A77" s="44">
        <v>68</v>
      </c>
      <c r="B77" s="59">
        <f t="shared" si="11"/>
        <v>44048.4375</v>
      </c>
      <c r="C77" s="59">
        <f t="shared" si="12"/>
        <v>44048.4375</v>
      </c>
      <c r="D77" s="60">
        <v>0</v>
      </c>
      <c r="E77" s="47" t="s">
        <v>9</v>
      </c>
      <c r="F77" s="47" t="s">
        <v>8</v>
      </c>
      <c r="G77" s="77" t="s">
        <v>99</v>
      </c>
      <c r="H77" s="61"/>
      <c r="I77" s="69"/>
      <c r="J77" s="51">
        <f>IF(F77="No",0,1)</f>
        <v>1</v>
      </c>
      <c r="K77" s="33">
        <f t="shared" si="8"/>
        <v>0</v>
      </c>
      <c r="L77" s="52">
        <f t="shared" si="9"/>
        <v>0</v>
      </c>
      <c r="M77" s="53">
        <f t="shared" si="10"/>
        <v>0</v>
      </c>
    </row>
    <row r="78" spans="1:13" s="31" customFormat="1" ht="45.75" thickBot="1" x14ac:dyDescent="0.25">
      <c r="A78" s="44"/>
      <c r="B78" s="59">
        <f t="shared" si="11"/>
        <v>44048.4375</v>
      </c>
      <c r="C78" s="59">
        <f t="shared" si="12"/>
        <v>44048.4375</v>
      </c>
      <c r="D78" s="60"/>
      <c r="E78" s="69"/>
      <c r="F78" s="75"/>
      <c r="G78" s="79" t="s">
        <v>105</v>
      </c>
      <c r="H78" s="76"/>
      <c r="I78" s="69"/>
      <c r="J78" s="71"/>
      <c r="K78" s="33">
        <f t="shared" si="8"/>
        <v>0</v>
      </c>
      <c r="L78" s="52">
        <f t="shared" si="9"/>
        <v>0</v>
      </c>
      <c r="M78" s="53">
        <f t="shared" si="10"/>
        <v>0</v>
      </c>
    </row>
    <row r="79" spans="1:13" s="31" customFormat="1" ht="12.75" customHeight="1" x14ac:dyDescent="0.2">
      <c r="A79" s="74"/>
      <c r="B79" s="74">
        <f t="shared" si="11"/>
        <v>44048.4375</v>
      </c>
      <c r="C79" s="74">
        <f t="shared" si="12"/>
        <v>44048.4375</v>
      </c>
      <c r="D79" s="55">
        <v>0</v>
      </c>
      <c r="E79" s="56"/>
      <c r="F79" s="57"/>
      <c r="G79" s="94" t="s">
        <v>6</v>
      </c>
      <c r="H79" s="95"/>
      <c r="I79" s="56"/>
      <c r="J79" s="64">
        <f>(J80+J83+J85+J87+J89+J91)/6</f>
        <v>8.3333333333333329E-2</v>
      </c>
      <c r="K79" s="52">
        <f>SUM(K80:K93)</f>
        <v>0</v>
      </c>
      <c r="L79" s="52">
        <f>SUM(L80:L93)</f>
        <v>0</v>
      </c>
      <c r="M79" s="52">
        <f>SUM(M80:M93)</f>
        <v>160</v>
      </c>
    </row>
    <row r="80" spans="1:13" s="33" customFormat="1" ht="15" x14ac:dyDescent="0.2">
      <c r="A80" s="44">
        <v>69</v>
      </c>
      <c r="B80" s="59">
        <f t="shared" si="11"/>
        <v>44048.4375</v>
      </c>
      <c r="C80" s="37">
        <f t="shared" si="12"/>
        <v>44048.4375</v>
      </c>
      <c r="D80" s="38">
        <v>16</v>
      </c>
      <c r="E80" s="39"/>
      <c r="F80" s="40"/>
      <c r="G80" s="41" t="s">
        <v>43</v>
      </c>
      <c r="H80" s="42"/>
      <c r="I80" s="39"/>
      <c r="J80" s="43">
        <f>SUM(J81:J82)/2</f>
        <v>0.5</v>
      </c>
      <c r="K80" s="33">
        <f t="shared" ref="K80:K93" si="13">IF(F80="Sí",D80,0)</f>
        <v>0</v>
      </c>
      <c r="L80" s="52">
        <f t="shared" ref="L80:L93" si="14">IF(E80="Sí",D80,0)</f>
        <v>0</v>
      </c>
      <c r="M80" s="53">
        <f t="shared" ref="M80:M93" si="15">D80</f>
        <v>16</v>
      </c>
    </row>
    <row r="81" spans="1:13" s="33" customFormat="1" x14ac:dyDescent="0.2">
      <c r="A81" s="44">
        <v>70</v>
      </c>
      <c r="B81" s="59">
        <f t="shared" si="11"/>
        <v>44055.4375</v>
      </c>
      <c r="C81" s="59">
        <f t="shared" si="12"/>
        <v>44055.4375</v>
      </c>
      <c r="D81" s="60">
        <v>16</v>
      </c>
      <c r="E81" s="47" t="s">
        <v>9</v>
      </c>
      <c r="F81" s="47" t="s">
        <v>1</v>
      </c>
      <c r="G81" s="49" t="s">
        <v>42</v>
      </c>
      <c r="H81" s="61"/>
      <c r="I81" s="62"/>
      <c r="J81" s="51">
        <f>IF(F81="No",0,1)</f>
        <v>0</v>
      </c>
      <c r="K81" s="33">
        <f t="shared" si="13"/>
        <v>0</v>
      </c>
      <c r="L81" s="52">
        <f t="shared" si="14"/>
        <v>0</v>
      </c>
      <c r="M81" s="53">
        <f t="shared" si="15"/>
        <v>16</v>
      </c>
    </row>
    <row r="82" spans="1:13" s="33" customFormat="1" ht="27" x14ac:dyDescent="0.2">
      <c r="A82" s="44">
        <v>71</v>
      </c>
      <c r="B82" s="59">
        <f t="shared" si="11"/>
        <v>44062.4375</v>
      </c>
      <c r="C82" s="59">
        <f t="shared" si="12"/>
        <v>44062.4375</v>
      </c>
      <c r="D82" s="60">
        <v>50</v>
      </c>
      <c r="E82" s="47" t="s">
        <v>9</v>
      </c>
      <c r="F82" s="47"/>
      <c r="G82" s="49" t="s">
        <v>100</v>
      </c>
      <c r="H82" s="61"/>
      <c r="I82" s="62"/>
      <c r="J82" s="51">
        <f>IF(F82="No",0,1)</f>
        <v>1</v>
      </c>
      <c r="K82" s="33">
        <f t="shared" si="13"/>
        <v>0</v>
      </c>
      <c r="L82" s="52">
        <f t="shared" si="14"/>
        <v>0</v>
      </c>
      <c r="M82" s="53">
        <f t="shared" si="15"/>
        <v>50</v>
      </c>
    </row>
    <row r="83" spans="1:13" s="33" customFormat="1" ht="12.75" customHeight="1" x14ac:dyDescent="0.2">
      <c r="A83" s="44">
        <v>72</v>
      </c>
      <c r="B83" s="59">
        <f t="shared" si="11"/>
        <v>44084.3125</v>
      </c>
      <c r="C83" s="37">
        <f t="shared" si="12"/>
        <v>44084.3125</v>
      </c>
      <c r="D83" s="38">
        <v>16</v>
      </c>
      <c r="E83" s="39"/>
      <c r="F83" s="40"/>
      <c r="G83" s="41" t="s">
        <v>72</v>
      </c>
      <c r="H83" s="42"/>
      <c r="I83" s="39"/>
      <c r="J83" s="43">
        <f>J84</f>
        <v>0</v>
      </c>
      <c r="K83" s="33">
        <f t="shared" si="13"/>
        <v>0</v>
      </c>
      <c r="L83" s="52">
        <f t="shared" si="14"/>
        <v>0</v>
      </c>
      <c r="M83" s="53">
        <f t="shared" si="15"/>
        <v>16</v>
      </c>
    </row>
    <row r="84" spans="1:13" s="33" customFormat="1" ht="54" x14ac:dyDescent="0.2">
      <c r="A84" s="44">
        <v>73</v>
      </c>
      <c r="B84" s="59">
        <f t="shared" si="11"/>
        <v>44091.3125</v>
      </c>
      <c r="C84" s="59">
        <f t="shared" si="12"/>
        <v>44091.3125</v>
      </c>
      <c r="D84" s="60">
        <v>8</v>
      </c>
      <c r="E84" s="47" t="s">
        <v>9</v>
      </c>
      <c r="F84" s="47" t="s">
        <v>1</v>
      </c>
      <c r="G84" s="49" t="s">
        <v>101</v>
      </c>
      <c r="H84" s="61"/>
      <c r="I84" s="62" t="s">
        <v>125</v>
      </c>
      <c r="J84" s="51">
        <f>IF(F84="No",0,1)</f>
        <v>0</v>
      </c>
      <c r="K84" s="33">
        <f t="shared" si="13"/>
        <v>0</v>
      </c>
      <c r="L84" s="52">
        <f t="shared" si="14"/>
        <v>0</v>
      </c>
      <c r="M84" s="53">
        <f t="shared" si="15"/>
        <v>8</v>
      </c>
    </row>
    <row r="85" spans="1:13" s="33" customFormat="1" ht="15" x14ac:dyDescent="0.2">
      <c r="A85" s="44">
        <v>74</v>
      </c>
      <c r="B85" s="59">
        <f t="shared" si="11"/>
        <v>44094.8125</v>
      </c>
      <c r="C85" s="37">
        <f t="shared" si="12"/>
        <v>44094.8125</v>
      </c>
      <c r="D85" s="38"/>
      <c r="E85" s="39"/>
      <c r="F85" s="40"/>
      <c r="G85" s="41" t="s">
        <v>3</v>
      </c>
      <c r="H85" s="42"/>
      <c r="I85" s="39"/>
      <c r="J85" s="43">
        <f>J86</f>
        <v>0</v>
      </c>
      <c r="K85" s="33">
        <f t="shared" si="13"/>
        <v>0</v>
      </c>
      <c r="L85" s="52">
        <f t="shared" si="14"/>
        <v>0</v>
      </c>
      <c r="M85" s="53">
        <f t="shared" si="15"/>
        <v>0</v>
      </c>
    </row>
    <row r="86" spans="1:13" s="33" customFormat="1" x14ac:dyDescent="0.2">
      <c r="A86" s="44">
        <v>75</v>
      </c>
      <c r="B86" s="59">
        <f t="shared" si="11"/>
        <v>44094.8125</v>
      </c>
      <c r="C86" s="59">
        <f t="shared" si="12"/>
        <v>44094.8125</v>
      </c>
      <c r="D86" s="60">
        <v>16</v>
      </c>
      <c r="E86" s="47" t="s">
        <v>9</v>
      </c>
      <c r="F86" s="47" t="s">
        <v>1</v>
      </c>
      <c r="G86" s="49" t="s">
        <v>71</v>
      </c>
      <c r="H86" s="61"/>
      <c r="I86" s="62"/>
      <c r="J86" s="51">
        <f>IF(F86="No",0,1)</f>
        <v>0</v>
      </c>
      <c r="K86" s="33">
        <f t="shared" si="13"/>
        <v>0</v>
      </c>
      <c r="L86" s="52">
        <f t="shared" si="14"/>
        <v>0</v>
      </c>
      <c r="M86" s="53">
        <f t="shared" si="15"/>
        <v>16</v>
      </c>
    </row>
    <row r="87" spans="1:13" s="33" customFormat="1" ht="30" x14ac:dyDescent="0.2">
      <c r="A87" s="44">
        <v>76</v>
      </c>
      <c r="B87" s="59">
        <f t="shared" si="11"/>
        <v>44101.8125</v>
      </c>
      <c r="C87" s="37">
        <f t="shared" si="12"/>
        <v>44101.8125</v>
      </c>
      <c r="D87" s="38"/>
      <c r="E87" s="80"/>
      <c r="F87" s="40"/>
      <c r="G87" s="41" t="s">
        <v>73</v>
      </c>
      <c r="H87" s="42"/>
      <c r="I87" s="39"/>
      <c r="J87" s="43">
        <f>J88</f>
        <v>0</v>
      </c>
      <c r="K87" s="33">
        <f t="shared" si="13"/>
        <v>0</v>
      </c>
      <c r="L87" s="52">
        <f t="shared" si="14"/>
        <v>0</v>
      </c>
      <c r="M87" s="53">
        <f t="shared" si="15"/>
        <v>0</v>
      </c>
    </row>
    <row r="88" spans="1:13" s="33" customFormat="1" x14ac:dyDescent="0.2">
      <c r="A88" s="44">
        <v>77</v>
      </c>
      <c r="B88" s="59">
        <f t="shared" si="11"/>
        <v>44101.8125</v>
      </c>
      <c r="C88" s="59">
        <f t="shared" si="12"/>
        <v>44101.8125</v>
      </c>
      <c r="D88" s="60">
        <v>16</v>
      </c>
      <c r="E88" s="47" t="s">
        <v>9</v>
      </c>
      <c r="F88" s="47" t="s">
        <v>1</v>
      </c>
      <c r="G88" s="49" t="s">
        <v>70</v>
      </c>
      <c r="H88" s="61"/>
      <c r="I88" s="62"/>
      <c r="J88" s="51">
        <f>IF(F88="No",0,1)</f>
        <v>0</v>
      </c>
      <c r="K88" s="33">
        <f t="shared" si="13"/>
        <v>0</v>
      </c>
      <c r="L88" s="52">
        <f t="shared" si="14"/>
        <v>0</v>
      </c>
      <c r="M88" s="53">
        <f t="shared" si="15"/>
        <v>16</v>
      </c>
    </row>
    <row r="89" spans="1:13" s="31" customFormat="1" ht="30" x14ac:dyDescent="0.2">
      <c r="A89" s="44">
        <v>78</v>
      </c>
      <c r="B89" s="59">
        <f t="shared" si="11"/>
        <v>44108.8125</v>
      </c>
      <c r="C89" s="37">
        <f t="shared" si="12"/>
        <v>44108.8125</v>
      </c>
      <c r="D89" s="38"/>
      <c r="E89" s="39"/>
      <c r="F89" s="40"/>
      <c r="G89" s="41" t="s">
        <v>7</v>
      </c>
      <c r="H89" s="42"/>
      <c r="I89" s="39"/>
      <c r="J89" s="43">
        <f>J90</f>
        <v>0</v>
      </c>
      <c r="K89" s="33">
        <f t="shared" si="13"/>
        <v>0</v>
      </c>
      <c r="L89" s="52">
        <f t="shared" si="14"/>
        <v>0</v>
      </c>
      <c r="M89" s="53">
        <f t="shared" si="15"/>
        <v>0</v>
      </c>
    </row>
    <row r="90" spans="1:13" s="31" customFormat="1" x14ac:dyDescent="0.2">
      <c r="A90" s="44">
        <v>79</v>
      </c>
      <c r="B90" s="59">
        <f t="shared" si="11"/>
        <v>44108.8125</v>
      </c>
      <c r="C90" s="59">
        <f t="shared" si="12"/>
        <v>44108.8125</v>
      </c>
      <c r="D90" s="60">
        <v>6</v>
      </c>
      <c r="E90" s="47" t="s">
        <v>9</v>
      </c>
      <c r="F90" s="47" t="s">
        <v>1</v>
      </c>
      <c r="G90" s="49" t="s">
        <v>41</v>
      </c>
      <c r="H90" s="61"/>
      <c r="I90" s="69"/>
      <c r="J90" s="51">
        <f>IF(F90="No",0,1)</f>
        <v>0</v>
      </c>
      <c r="K90" s="33">
        <f t="shared" si="13"/>
        <v>0</v>
      </c>
      <c r="L90" s="52">
        <f t="shared" si="14"/>
        <v>0</v>
      </c>
      <c r="M90" s="53">
        <f t="shared" si="15"/>
        <v>6</v>
      </c>
    </row>
    <row r="91" spans="1:13" s="31" customFormat="1" ht="15" x14ac:dyDescent="0.2">
      <c r="A91" s="44">
        <v>80</v>
      </c>
      <c r="B91" s="70">
        <f t="shared" si="11"/>
        <v>44111.4375</v>
      </c>
      <c r="C91" s="81">
        <f t="shared" si="12"/>
        <v>44111.4375</v>
      </c>
      <c r="D91" s="38"/>
      <c r="E91" s="39"/>
      <c r="F91" s="40" t="s">
        <v>4</v>
      </c>
      <c r="G91" s="41" t="s">
        <v>67</v>
      </c>
      <c r="H91" s="42"/>
      <c r="I91" s="39"/>
      <c r="J91" s="43">
        <f>SUM(J92:J93)/2</f>
        <v>0</v>
      </c>
      <c r="K91" s="33">
        <f t="shared" si="13"/>
        <v>0</v>
      </c>
      <c r="L91" s="52">
        <f t="shared" si="14"/>
        <v>0</v>
      </c>
      <c r="M91" s="53">
        <f t="shared" si="15"/>
        <v>0</v>
      </c>
    </row>
    <row r="92" spans="1:13" s="33" customFormat="1" x14ac:dyDescent="0.2">
      <c r="A92" s="44">
        <v>81</v>
      </c>
      <c r="B92" s="70">
        <f t="shared" si="11"/>
        <v>44111.4375</v>
      </c>
      <c r="C92" s="70">
        <f t="shared" si="12"/>
        <v>44111.4375</v>
      </c>
      <c r="D92" s="46">
        <v>8</v>
      </c>
      <c r="E92" s="47" t="s">
        <v>9</v>
      </c>
      <c r="F92" s="50" t="s">
        <v>1</v>
      </c>
      <c r="G92" s="49" t="s">
        <v>68</v>
      </c>
      <c r="H92" s="61"/>
      <c r="I92" s="50"/>
      <c r="J92" s="51">
        <f>IF(F92="No",0,1)</f>
        <v>0</v>
      </c>
      <c r="K92" s="33">
        <f t="shared" si="13"/>
        <v>0</v>
      </c>
      <c r="L92" s="52">
        <f t="shared" si="14"/>
        <v>0</v>
      </c>
      <c r="M92" s="53">
        <f t="shared" si="15"/>
        <v>8</v>
      </c>
    </row>
    <row r="93" spans="1:13" s="33" customFormat="1" ht="14.25" thickBot="1" x14ac:dyDescent="0.25">
      <c r="A93" s="44">
        <v>82</v>
      </c>
      <c r="B93" s="70">
        <f t="shared" si="11"/>
        <v>44114.9375</v>
      </c>
      <c r="C93" s="70">
        <f t="shared" si="12"/>
        <v>44114.9375</v>
      </c>
      <c r="D93" s="46">
        <v>8</v>
      </c>
      <c r="E93" s="47" t="s">
        <v>9</v>
      </c>
      <c r="F93" s="50" t="s">
        <v>1</v>
      </c>
      <c r="G93" s="77" t="s">
        <v>69</v>
      </c>
      <c r="H93" s="61"/>
      <c r="I93" s="50"/>
      <c r="J93" s="51">
        <f>IF(F93="No",0,1)</f>
        <v>0</v>
      </c>
      <c r="K93" s="33">
        <f t="shared" si="13"/>
        <v>0</v>
      </c>
      <c r="L93" s="52">
        <f t="shared" si="14"/>
        <v>0</v>
      </c>
      <c r="M93" s="53">
        <f t="shared" si="15"/>
        <v>8</v>
      </c>
    </row>
    <row r="94" spans="1:13" s="31" customFormat="1" ht="60" customHeight="1" thickBot="1" x14ac:dyDescent="0.25">
      <c r="A94" s="44"/>
      <c r="B94" s="70">
        <f t="shared" si="11"/>
        <v>44118.4375</v>
      </c>
      <c r="C94" s="70">
        <f t="shared" si="12"/>
        <v>44118.4375</v>
      </c>
      <c r="D94" s="60"/>
      <c r="E94" s="69"/>
      <c r="F94" s="75"/>
      <c r="G94" s="79" t="s">
        <v>106</v>
      </c>
      <c r="H94" s="76"/>
      <c r="I94" s="69"/>
      <c r="J94" s="71"/>
    </row>
    <row r="95" spans="1:13" s="33" customFormat="1" ht="15.75" thickBot="1" x14ac:dyDescent="0.25">
      <c r="A95" s="74"/>
      <c r="B95" s="74">
        <f t="shared" si="11"/>
        <v>44118.4375</v>
      </c>
      <c r="C95" s="74">
        <f t="shared" si="12"/>
        <v>44118.4375</v>
      </c>
      <c r="D95" s="55"/>
      <c r="E95" s="56"/>
      <c r="F95" s="57"/>
      <c r="G95" s="84" t="s">
        <v>50</v>
      </c>
      <c r="H95" s="56"/>
      <c r="I95" s="56"/>
      <c r="J95" s="64"/>
    </row>
    <row r="96" spans="1:13" s="31" customFormat="1" ht="30.75" thickBot="1" x14ac:dyDescent="0.25">
      <c r="A96" s="70"/>
      <c r="B96" s="70">
        <f t="shared" si="11"/>
        <v>44118.4375</v>
      </c>
      <c r="C96" s="70">
        <f t="shared" si="12"/>
        <v>44118.4375</v>
      </c>
      <c r="D96" s="73"/>
      <c r="E96" s="65"/>
      <c r="F96" s="82"/>
      <c r="G96" s="79" t="s">
        <v>107</v>
      </c>
      <c r="H96" s="83"/>
      <c r="I96" s="65"/>
      <c r="J96" s="71"/>
    </row>
    <row r="97" spans="1:12" s="33" customFormat="1" ht="15" x14ac:dyDescent="0.2">
      <c r="A97" s="28"/>
      <c r="B97" s="93" t="s">
        <v>0</v>
      </c>
      <c r="C97" s="93"/>
      <c r="D97" s="88">
        <f>SUM(D7:D96)</f>
        <v>657</v>
      </c>
      <c r="E97" s="91" t="s">
        <v>23</v>
      </c>
      <c r="F97" s="91"/>
      <c r="G97" s="92"/>
      <c r="H97" s="31"/>
    </row>
    <row r="98" spans="1:12" s="33" customFormat="1" ht="15" x14ac:dyDescent="0.2">
      <c r="A98" s="28"/>
      <c r="B98" s="93"/>
      <c r="C98" s="93"/>
      <c r="D98" s="88">
        <f>SUM(L8:L96)</f>
        <v>540</v>
      </c>
      <c r="E98" s="91" t="s">
        <v>76</v>
      </c>
      <c r="F98" s="91"/>
      <c r="G98" s="91"/>
      <c r="H98" s="31"/>
    </row>
    <row r="99" spans="1:12" x14ac:dyDescent="0.25">
      <c r="B99" s="7"/>
      <c r="C99" s="7"/>
      <c r="D99" s="8"/>
      <c r="F99" s="9"/>
      <c r="G99" s="17"/>
    </row>
    <row r="100" spans="1:12" s="33" customFormat="1" ht="45" x14ac:dyDescent="0.2">
      <c r="A100" s="28"/>
      <c r="B100" s="29"/>
      <c r="C100" s="29"/>
      <c r="D100" s="30"/>
      <c r="E100" s="31"/>
      <c r="F100" s="32"/>
      <c r="G100" s="85" t="s">
        <v>111</v>
      </c>
      <c r="H100" s="86" t="str">
        <f>K4</f>
        <v>Normalmente implementado</v>
      </c>
      <c r="I100" s="87" t="str">
        <f>L4</f>
        <v>Obligatorio</v>
      </c>
      <c r="J100" s="87" t="str">
        <f>M4</f>
        <v>Completo</v>
      </c>
      <c r="L100" s="86" t="s">
        <v>115</v>
      </c>
    </row>
    <row r="101" spans="1:12" ht="15" x14ac:dyDescent="0.25">
      <c r="B101" s="10"/>
      <c r="C101" s="10"/>
      <c r="D101" s="11"/>
      <c r="F101" s="12"/>
      <c r="G101" s="34" t="str">
        <f>G8</f>
        <v>1. Prevención ante infecciones</v>
      </c>
      <c r="H101" s="35">
        <f>K8</f>
        <v>44</v>
      </c>
      <c r="I101" s="35">
        <f>L8</f>
        <v>142</v>
      </c>
      <c r="J101" s="35">
        <f>M8</f>
        <v>266</v>
      </c>
      <c r="L101" s="36">
        <f>J101/J$105</f>
        <v>0.40610687022900765</v>
      </c>
    </row>
    <row r="102" spans="1:12" ht="15" x14ac:dyDescent="0.25">
      <c r="G102" s="34" t="str">
        <f>G42</f>
        <v xml:space="preserve">2. Reducir el impacto/daño de las infecciones registradas </v>
      </c>
      <c r="H102" s="35">
        <f>K42</f>
        <v>56</v>
      </c>
      <c r="I102" s="35">
        <f>L42</f>
        <v>104</v>
      </c>
      <c r="J102" s="35">
        <f>M42</f>
        <v>201</v>
      </c>
      <c r="L102" s="36">
        <f>J102/J$105</f>
        <v>0.30687022900763361</v>
      </c>
    </row>
    <row r="103" spans="1:12" ht="15" x14ac:dyDescent="0.25">
      <c r="G103" s="34" t="str">
        <f>G67</f>
        <v>3. Respuesta ante incidentes</v>
      </c>
      <c r="H103" s="35">
        <f>K67</f>
        <v>0</v>
      </c>
      <c r="I103" s="35">
        <f>L67</f>
        <v>24</v>
      </c>
      <c r="J103" s="35">
        <f>M67</f>
        <v>28</v>
      </c>
      <c r="L103" s="36">
        <f>J103/J$105</f>
        <v>4.2748091603053436E-2</v>
      </c>
    </row>
    <row r="104" spans="1:12" ht="15" x14ac:dyDescent="0.25">
      <c r="G104" s="34" t="str">
        <f>G79</f>
        <v>4. Mecanismos adicionales de protección</v>
      </c>
      <c r="H104" s="35">
        <f>K79</f>
        <v>0</v>
      </c>
      <c r="I104" s="35">
        <f>L79</f>
        <v>0</v>
      </c>
      <c r="J104" s="35">
        <f>M79</f>
        <v>160</v>
      </c>
      <c r="L104" s="36">
        <f>J104/J$105</f>
        <v>0.24427480916030533</v>
      </c>
    </row>
    <row r="105" spans="1:12" ht="15" x14ac:dyDescent="0.25">
      <c r="G105" s="34" t="s">
        <v>5</v>
      </c>
      <c r="H105" s="35">
        <f>SUM(H101:H104)</f>
        <v>100</v>
      </c>
      <c r="I105" s="35">
        <f>SUM(I101:I104)</f>
        <v>270</v>
      </c>
      <c r="J105" s="35">
        <f>SUM(J101:J104)</f>
        <v>655</v>
      </c>
      <c r="L105" s="36">
        <f>SUM(L101:L104)</f>
        <v>1.0000000000000002</v>
      </c>
    </row>
    <row r="107" spans="1:12" x14ac:dyDescent="0.25">
      <c r="G107" s="18" t="s">
        <v>112</v>
      </c>
    </row>
  </sheetData>
  <autoFilter ref="B4:I97" xr:uid="{00000000-0009-0000-0000-000001000000}"/>
  <mergeCells count="11">
    <mergeCell ref="H2:I2"/>
    <mergeCell ref="E97:G97"/>
    <mergeCell ref="E98:G98"/>
    <mergeCell ref="B97:C98"/>
    <mergeCell ref="G42:H42"/>
    <mergeCell ref="C1:C2"/>
    <mergeCell ref="B1:B2"/>
    <mergeCell ref="G6:H6"/>
    <mergeCell ref="G67:H67"/>
    <mergeCell ref="G79:H79"/>
    <mergeCell ref="H1:I1"/>
  </mergeCells>
  <hyperlinks>
    <hyperlink ref="G25" r:id="rId1" display="Enable Bitdefender toolbar to execute web browser in a sandbox" xr:uid="{00000000-0004-0000-0100-000000000000}"/>
  </hyperlinks>
  <pageMargins left="0.74803149606299213" right="0.74803149606299213" top="0.98425196850393704" bottom="0.98425196850393704" header="0" footer="0"/>
  <pageSetup paperSize="9" scale="27" orientation="landscape" r:id="rId2"/>
  <headerFooter alignWithMargins="0">
    <oddFooter>&amp;L&amp;1#&amp;"Calibri"&amp;10&amp;KC0C0C0Documentación Pública</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INSTRUCCIONES</vt:lpstr>
      <vt:lpstr>ANTIRANSOMWARE SECURITY PLAN</vt:lpstr>
      <vt:lpstr>'ANTIRANSOMWARE SECURITY PLAN'!Área_de_impresión</vt:lpstr>
    </vt:vector>
  </TitlesOfParts>
  <Company>SETIVAL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Planificación Implantación PESET</dc:title>
  <dc:creator>Rafael Vidal</dc:creator>
  <cp:lastModifiedBy>Carlos USEROS RABOSO</cp:lastModifiedBy>
  <cp:lastPrinted>2011-11-23T13:28:11Z</cp:lastPrinted>
  <dcterms:created xsi:type="dcterms:W3CDTF">2006-09-25T17:01:19Z</dcterms:created>
  <dcterms:modified xsi:type="dcterms:W3CDTF">2021-06-01T06:03:17Z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323aa65-399f-40f0-b825-e2a273b232de_Enabled">
    <vt:lpwstr>true</vt:lpwstr>
  </property>
  <property fmtid="{D5CDD505-2E9C-101B-9397-08002B2CF9AE}" pid="3" name="MSIP_Label_b323aa65-399f-40f0-b825-e2a273b232de_SetDate">
    <vt:lpwstr>2021-01-25T13:39:51Z</vt:lpwstr>
  </property>
  <property fmtid="{D5CDD505-2E9C-101B-9397-08002B2CF9AE}" pid="4" name="MSIP_Label_b323aa65-399f-40f0-b825-e2a273b232de_Method">
    <vt:lpwstr>Standard</vt:lpwstr>
  </property>
  <property fmtid="{D5CDD505-2E9C-101B-9397-08002B2CF9AE}" pid="5" name="MSIP_Label_b323aa65-399f-40f0-b825-e2a273b232de_Name">
    <vt:lpwstr>PUBLICA</vt:lpwstr>
  </property>
  <property fmtid="{D5CDD505-2E9C-101B-9397-08002B2CF9AE}" pid="6" name="MSIP_Label_b323aa65-399f-40f0-b825-e2a273b232de_SiteId">
    <vt:lpwstr>d975a545-c571-45d7-82a8-b50dabde283c</vt:lpwstr>
  </property>
  <property fmtid="{D5CDD505-2E9C-101B-9397-08002B2CF9AE}" pid="7" name="MSIP_Label_b323aa65-399f-40f0-b825-e2a273b232de_ActionId">
    <vt:lpwstr>6d1406eb-07b3-4633-bb7c-58b3016a66c9</vt:lpwstr>
  </property>
  <property fmtid="{D5CDD505-2E9C-101B-9397-08002B2CF9AE}" pid="8" name="MSIP_Label_b323aa65-399f-40f0-b825-e2a273b232de_ContentBits">
    <vt:lpwstr>2</vt:lpwstr>
  </property>
</Properties>
</file>