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Project upload" sheetId="2" state="visible" r:id="rId3"/>
    <sheet name="Translation" sheetId="3" state="visible" r:id="rId4"/>
    <sheet name="Language codes" sheetId="4" state="visible" r:id="rId5"/>
    <sheet name="Story details" sheetId="5" state="visible" r:id="rId6"/>
    <sheet name="Program details" sheetId="6" state="visible" r:id="rId7"/>
    <sheet name="Tasks upload" sheetId="7" state="visible" r:id="rId8"/>
    <sheet name="Certificate details" sheetId="8" state="visible" r:id="rId9"/>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8" authorId="0">
      <text>
        <r>
          <rPr>
            <sz val="10"/>
            <color rgb="FF000000"/>
            <rFont val="Arial"/>
            <family val="0"/>
            <charset val="1"/>
          </rPr>
          <t xml:space="preserve">@adithya.d@pacewisdom.com dont add this here because this is the instruction for how to fill the sheet. Add this in the certificate details part
	-Prateek agarwal
@prateek@shikshalokam.org , added this at the end. Please check and let me know.
	-Adithya Dinesh</t>
        </r>
      </text>
    </comment>
  </commentList>
</comments>
</file>

<file path=xl/sharedStrings.xml><?xml version="1.0" encoding="utf-8"?>
<sst xmlns="http://schemas.openxmlformats.org/spreadsheetml/2006/main" count="523" uniqueCount="396">
  <si>
    <t xml:space="preserve">Template Version : 5.1.0</t>
  </si>
  <si>
    <t xml:space="preserve">General Instruction to fill this project and task upload template</t>
  </si>
  <si>
    <t xml:space="preserve">Recommended: We suggest you use a unique resource name to avoid duplication in reports.</t>
  </si>
  <si>
    <t xml:space="preserve">Don't change any labels of the tab and Don't change any column name's in each sheet</t>
  </si>
  <si>
    <t xml:space="preserve">Take the help of the 1st row in each tab with 'Description of each field' as mentioned in below to understand what needs to be filled in a particular column                            </t>
  </si>
  <si>
    <r>
      <rPr>
        <b val="true"/>
        <sz val="11"/>
        <color rgb="FFFF0000"/>
        <rFont val="Arial"/>
        <family val="0"/>
        <charset val="1"/>
      </rPr>
      <t xml:space="preserve">Note: Please avoid the special characters like double quotes(") and new-line(\n or an enter key) characters which are not allowed in our system as they may create issues in the reports.
Avoid using any other special characters other than  </t>
    </r>
    <r>
      <rPr>
        <b val="true"/>
        <i val="true"/>
        <sz val="11"/>
        <color rgb="FFFF0000"/>
        <rFont val="Arial"/>
        <family val="0"/>
        <charset val="1"/>
      </rPr>
      <t xml:space="preserve">-,_,&amp;,&lt;,&gt; </t>
    </r>
    <r>
      <rPr>
        <b val="true"/>
        <sz val="11"/>
        <color rgb="FFFF0000"/>
        <rFont val="Arial"/>
        <family val="0"/>
        <charset val="1"/>
      </rPr>
      <t xml:space="preserve">in the project title.</t>
    </r>
  </si>
  <si>
    <t xml:space="preserve">Colour Codes to follow</t>
  </si>
  <si>
    <t xml:space="preserve">Header Color</t>
  </si>
  <si>
    <t xml:space="preserve">Tasks upload Tab</t>
  </si>
  <si>
    <t xml:space="preserve">Description of each field</t>
  </si>
  <si>
    <t xml:space="preserve">Keywords</t>
  </si>
  <si>
    <t xml:space="preserve">Description</t>
  </si>
  <si>
    <t xml:space="preserve">Mandatory Field</t>
  </si>
  <si>
    <t xml:space="preserve">TaskId</t>
  </si>
  <si>
    <t xml:space="preserve">Tasks and SubTasks should be alphanumerical, this ID gets registered as the unique ID for that particular tasks.</t>
  </si>
  <si>
    <t xml:space="preserve">Optional Field</t>
  </si>
  <si>
    <t xml:space="preserve">TaskTitle</t>
  </si>
  <si>
    <t xml:space="preserve">List down the tasks / Sub Tasks , that the stakeholders has to do in order to complete the Improvement project.</t>
  </si>
  <si>
    <t xml:space="preserve">Conditionally Optional Field</t>
  </si>
  <si>
    <t xml:space="preserve">parentTaskId</t>
  </si>
  <si>
    <t xml:space="preserve">Please provide the parent task id, if the task belongs to any parent task(As a parent child relation) else leave it blank.
NOTE 1:sub-tasks/child tasks cannot have the observation and learning resources so please don't add the observation and learning resources to the sub-tasks/child tasks.</t>
  </si>
  <si>
    <t xml:space="preserve">Mandatory task(Yes or No)</t>
  </si>
  <si>
    <t xml:space="preserve">Selection of 'Yes` for Mandatory task enables the particular task to be edited/deleted in the Application. Else, a `No` will not enable a particular task to be edited/deleted in the application.</t>
  </si>
  <si>
    <t xml:space="preserve">Project upload Tab</t>
  </si>
  <si>
    <t xml:space="preserve">observation Name</t>
  </si>
  <si>
    <t xml:space="preserve">The name of the observation solution that you want the stakeholders to see while doing the particular task.
Note: one task can have observation or learning resources, It cannot have both.</t>
  </si>
  <si>
    <t xml:space="preserve">Number of submissions for observation</t>
  </si>
  <si>
    <t xml:space="preserve">If the task has an observation, the creator defines the number of submissions required to complete a task. For example, "Number of submissions for observation" is 2 then the task is marked as complete when 2 submissions are completed.
</t>
  </si>
  <si>
    <t xml:space="preserve">title</t>
  </si>
  <si>
    <t xml:space="preserve">Name of the project that will appear on the App.</t>
  </si>
  <si>
    <t xml:space="preserve">learningResources1-name</t>
  </si>
  <si>
    <t xml:space="preserve">The name of the learning resource that you want user to see while doing this particular task.</t>
  </si>
  <si>
    <t xml:space="preserve">projectId</t>
  </si>
  <si>
    <t xml:space="preserve">It should be alphanumerical, this ID gets registered as the unique ID for that particular project.</t>
  </si>
  <si>
    <t xml:space="preserve">learningResources1-link</t>
  </si>
  <si>
    <t xml:space="preserve">The link of learning resource that you want the user to see while doing this particular task( If multiple learning resources are required. It should follow the same convention and have new column as : learningResources2-name,....etc.)</t>
  </si>
  <si>
    <t xml:space="preserve">is a SSO user?</t>
  </si>
  <si>
    <t xml:space="preserve">Choose Yes if the user is using SSO login else No.</t>
  </si>
  <si>
    <t xml:space="preserve">learningResources2-name</t>
  </si>
  <si>
    <t xml:space="preserve">projectService_loginId</t>
  </si>
  <si>
    <t xml:space="preserve">Please provide projectService Profile ID / Login ID / email / phone of the content creator.</t>
  </si>
  <si>
    <t xml:space="preserve">learningResources2-link</t>
  </si>
  <si>
    <t xml:space="preserve">The link of learning resource that you want the user to see while doing this particular task( If multiple learning resources are required. It should follow the same convention and have new column as : learningResources3-name,....etc.)</t>
  </si>
  <si>
    <t xml:space="preserve">categories</t>
  </si>
  <si>
    <t xml:space="preserve">Select the name of the categories from the below categories.
Following are the categories:
Teacher, Student, Community, School Process, Infrastructure, Education Leader.
Note : users can select multiple categories from dropdown.
Ignore the error message when you Multiselect.</t>
  </si>
  <si>
    <t xml:space="preserve">objective</t>
  </si>
  <si>
    <t xml:space="preserve">Explain one or two lines about the project here.</t>
  </si>
  <si>
    <t xml:space="preserve">Certificate details</t>
  </si>
  <si>
    <t xml:space="preserve">duration</t>
  </si>
  <si>
    <t xml:space="preserve">The duration in which the user will complete Improvement Project.</t>
  </si>
  <si>
    <t xml:space="preserve">keywords</t>
  </si>
  <si>
    <t xml:space="preserve">Keywords improve searchability, tag this Improvement project with appropriate keywords.</t>
  </si>
  <si>
    <t xml:space="preserve">Type of certificate</t>
  </si>
  <si>
    <t xml:space="preserve">Select the type of certificate from the dropdown:</t>
  </si>
  <si>
    <t xml:space="preserve">
Learning resources name that you want the stakeholders to see while doing the project.</t>
  </si>
  <si>
    <t xml:space="preserve">1.One Logo - One Signature (sample template)</t>
  </si>
  <si>
    <t xml:space="preserve">Learning resources link that you want the stakeholders to see while doing the project.
</t>
  </si>
  <si>
    <t xml:space="preserve">2.One Logo - Two Signature (sample template)</t>
  </si>
  <si>
    <t xml:space="preserve">Keywords improve searchability, tag this Improvement project with appropriate keywords</t>
  </si>
  <si>
    <t xml:space="preserve">3.Two Logo - One Signature (sample template)</t>
  </si>
  <si>
    <t xml:space="preserve">Project Level Evidence</t>
  </si>
  <si>
    <t xml:space="preserve">This fiels is required for certificate generation.If user uploads evidences, a certificate will be generated.</t>
  </si>
  <si>
    <t xml:space="preserve">4.Two Logo - Two Signature (sample template)</t>
  </si>
  <si>
    <t xml:space="preserve">Minimum No. of Evidence</t>
  </si>
  <si>
    <t xml:space="preserve">If "Project Level Evidence" is Yes, Please enter the minimum number of evidence user must upload at the project level.
The default value will be "1" if you leave it blank.
Note: The field is required for cerificate.</t>
  </si>
  <si>
    <t xml:space="preserve">Certificate issuer</t>
  </si>
  <si>
    <t xml:space="preserve">Please Provide the Name of the organization issuing the certificate.
Ex : Goverment of Karnataka , Government of Uttar Pradesh , Central Board of Secondary Education , NCERT etc...</t>
  </si>
  <si>
    <t xml:space="preserve">Logo - 1</t>
  </si>
  <si>
    <t xml:space="preserve">Google Drive Link of the State Logo - 1
Logo upload details:
1) The logo size has to be 80px X 80px
2) size &lt; = 50Kb
3) file type to be uploaded is PNG
Note : Please make sure that the google drive link is shared with view access to anyone with the link.</t>
  </si>
  <si>
    <t xml:space="preserve">Logo - 2</t>
  </si>
  <si>
    <t xml:space="preserve">Google Drive Link of the State Logo - 2
Logo upload details:
1) The logo size has to be 80px X 80px
2) size &lt; = 50Kb
3) file type to be uploaded is PNG
Note : Please make sure that the google drive link is shared with view access to anyone with the link.</t>
  </si>
  <si>
    <t xml:space="preserve">Certificate Criteria for users :</t>
  </si>
  <si>
    <t xml:space="preserve">Authorised Signature Image - 1</t>
  </si>
  <si>
    <t xml:space="preserve">Google Drive Link of Signature Image - 1
Signature upload details:
1) 112px X 46 px - 46 is height and 112 is width
2) size &lt; = 50Kb
3) file type to be uploaded is PNG
Note : Please make sure that the google drive link is shared with view access to anyone with the link.</t>
  </si>
  <si>
    <t xml:space="preserve">Authorised Signature Name - 1</t>
  </si>
  <si>
    <t xml:space="preserve">Name of the signatory - 1
Note : Allowed character limit for One-signature certificate is 30 and two-signature certificate is 20. </t>
  </si>
  <si>
    <t xml:space="preserve">   1 - By default , the user is required to submit the project.</t>
  </si>
  <si>
    <t xml:space="preserve">Authorised Designation - 1</t>
  </si>
  <si>
    <t xml:space="preserve">Designation of the signatory - 1
Note : Allowed character limit for Single signature certificate is 30 and double signature certificate is 20. </t>
  </si>
  <si>
    <t xml:space="preserve">2 - Project evidence (Please define this in the project upload tab)</t>
  </si>
  <si>
    <t xml:space="preserve">Authorised Signature Image - 2</t>
  </si>
  <si>
    <t xml:space="preserve">Google Drive Link of Signature Image - 2
Signature upload details:
1) 112px X 46 px - 46 is height and 112 is width
2) size &lt; = 50Kb
3) file type to be uploaded is PNG
Note : Please make sure that the google drive link is shared with view access to anyone with the link.</t>
  </si>
  <si>
    <t xml:space="preserve">3 - Task evidence (Please define this in the task upload tab)</t>
  </si>
  <si>
    <t xml:space="preserve">Authorised Signature Name - 2</t>
  </si>
  <si>
    <t xml:space="preserve">Name of the signatory - 2
Note : Allowed character limit for one-signature certificate is 30 and two-signature certificate is 20. </t>
  </si>
  <si>
    <t xml:space="preserve">Authorised Designation - 2</t>
  </si>
  <si>
    <t xml:space="preserve">Designation of the signatory - 2
Note : Allowed character limit for one-signature certificate is 30 and two-signature certificate is 20. </t>
  </si>
  <si>
    <t xml:space="preserve">Please provide projectService Profile ID / Login ID / email / phone of the content creator 
NOTE : For SSO login , Please provide us Profile Id</t>
  </si>
  <si>
    <t xml:space="preserve">Select the name of the categories from the below categories.
Following are the categories:
Teachers, Students, Community, School Process, Infrastructure, Education Leader.
Note : users can select multiple categories from dropdown.
Ignore the error message when you Multiselect.</t>
  </si>
  <si>
    <t xml:space="preserve">Mention the user type to suggest this project. for example: HM, HT, Teacher , Education Leader...etc
Multiple user type can be added comma seperated. Note: Please don't add blank/white space after comma. </t>
  </si>
  <si>
    <t xml:space="preserve">
Learning resources name that you want the stakeholders to see while doing the project.
For multiple Learning resources(name), provisions are made to include upto five(5) resources in column K till R.
NOTE: If the Learning resrources are beyond five, user can add as separate columns
</t>
  </si>
  <si>
    <r>
      <rPr>
        <b val="true"/>
        <sz val="11"/>
        <color rgb="FF980000"/>
        <rFont val="Arial"/>
        <family val="0"/>
        <charset val="1"/>
      </rPr>
      <t xml:space="preserve">Learning resources link that you want the stakeholders to see while doing the project.
</t>
    </r>
    <r>
      <rPr>
        <b val="true"/>
        <strike val="true"/>
        <sz val="11"/>
        <color rgb="FF980000"/>
        <rFont val="Arial"/>
        <family val="0"/>
        <charset val="1"/>
      </rPr>
      <t xml:space="preserve">
</t>
    </r>
    <r>
      <rPr>
        <b val="true"/>
        <sz val="11"/>
        <color rgb="FF980000"/>
        <rFont val="Arial"/>
        <family val="0"/>
        <charset val="1"/>
      </rPr>
      <t xml:space="preserve">For multiple Learning resources(links), provisions are made to include upto five(5) resources in column K till R.
NOTE: If the Learnign resrources are beyond five, user can add as separate columns.</t>
    </r>
  </si>
  <si>
    <t xml:space="preserve">If multiple learning resources are required. It should follow the same convention and have new column as : learningResources6-link,....etc.</t>
  </si>
  <si>
    <t xml:space="preserve">This field is required for certificate generation.
If user uploads evidences, a certificate will be generated.</t>
  </si>
  <si>
    <t xml:space="preserve">If "Project Level Evidence" is Yes, please enter the minimum number of evidence user must upload at the project level.
The default value will be "1" if you leave it blank.
Note: The field is required for cerificate.
</t>
  </si>
  <si>
    <t xml:space="preserve">Please select "Yes" if the project have a certificate else "No",
NOTE : Certificate details tab will be mandatory if you select Yes here.</t>
  </si>
  <si>
    <t xml:space="preserve">Please select "Yes" if the project have a story else "No",
NOTE : Story  details tab will be mandatory if you select Yes here.</t>
  </si>
  <si>
    <t xml:space="preserve">Please select "Yes" if the project have a spotlight else "No",
NOTE : Story  details tab will be mandatory if you select Yes here.</t>
  </si>
  <si>
    <t xml:space="preserve">If project is made "True" it will be visible to All. Or else  its false</t>
  </si>
  <si>
    <t xml:space="preserve">Spotlight resources link that you want the stakeholders to see while doing the project.
NOTE: Spotlight resource links can be PDF, Image and video.</t>
  </si>
  <si>
    <t xml:space="preserve">If multiple evidence  are required. It should follow the same convention and have new column as : evidence link 3
</t>
  </si>
  <si>
    <t xml:space="preserve">If multiple evidence  are required. It should follow the same convention and have new column as : evidence link type3
</t>
  </si>
  <si>
    <t xml:space="preserve">recommendedFor</t>
  </si>
  <si>
    <t xml:space="preserve">learningResources3-name</t>
  </si>
  <si>
    <t xml:space="preserve">learningResources3-link</t>
  </si>
  <si>
    <t xml:space="preserve">learningResources4-name</t>
  </si>
  <si>
    <t xml:space="preserve">learningResources4-link</t>
  </si>
  <si>
    <t xml:space="preserve">learningResources5-name</t>
  </si>
  <si>
    <t xml:space="preserve">learningResources5-link</t>
  </si>
  <si>
    <t xml:space="preserve">has certificate</t>
  </si>
  <si>
    <t xml:space="preserve">has_story</t>
  </si>
  <si>
    <t xml:space="preserve">has_spotlight</t>
  </si>
  <si>
    <t xml:space="preserve">is_private</t>
  </si>
  <si>
    <t xml:space="preserve">evidence1-link</t>
  </si>
  <si>
    <t xml:space="preserve">evidence1-type</t>
  </si>
  <si>
    <t xml:space="preserve">evidence1-title</t>
  </si>
  <si>
    <t xml:space="preserve">evidence1-sequence</t>
  </si>
  <si>
    <t xml:space="preserve">evidence2-link</t>
  </si>
  <si>
    <t xml:space="preserve">evidence2-type</t>
  </si>
  <si>
    <t xml:space="preserve">evidence2-title</t>
  </si>
  <si>
    <t xml:space="preserve">evidence2-sequence</t>
  </si>
  <si>
    <t xml:space="preserve">evidence3-link</t>
  </si>
  <si>
    <t xml:space="preserve">evidence3-type</t>
  </si>
  <si>
    <t xml:space="preserve">evidence3-title</t>
  </si>
  <si>
    <t xml:space="preserve">evidence3-sequence</t>
  </si>
  <si>
    <t xml:space="preserve">TestImage</t>
  </si>
  <si>
    <t xml:space="preserve">IDE</t>
  </si>
  <si>
    <t xml:space="preserve">no</t>
  </si>
  <si>
    <t xml:space="preserve">any</t>
  </si>
  <si>
    <t xml:space="preserve">To build parent investment in the school and promote the adoption of nutritious food practices that improve student health, attendance, and learning outcomes.</t>
  </si>
  <si>
    <t xml:space="preserve">6 week</t>
  </si>
  <si>
    <t xml:space="preserve">District Education Officer</t>
  </si>
  <si>
    <t xml:space="preserve">Name1</t>
  </si>
  <si>
    <t xml:space="preserve">https://youtu.be/libKVRa01L8?feature=shared</t>
  </si>
  <si>
    <t xml:space="preserve">Name2</t>
  </si>
  <si>
    <t xml:space="preserve">Name3</t>
  </si>
  <si>
    <t xml:space="preserve">Name4</t>
  </si>
  <si>
    <t xml:space="preserve">Name5</t>
  </si>
  <si>
    <t xml:space="preserve">Yes</t>
  </si>
  <si>
    <t xml:space="preserve">No</t>
  </si>
  <si>
    <t xml:space="preserve">YES</t>
  </si>
  <si>
    <t xml:space="preserve">NO</t>
  </si>
  <si>
    <t xml:space="preserve">https://drive.google.com/file/d/1KDgmI6G8MBacNS38fR1MnETgrFIGYe7S/view?usp=sharing</t>
  </si>
  <si>
    <t xml:space="preserve">png</t>
  </si>
  <si>
    <t xml:space="preserve">evidenceName1</t>
  </si>
  <si>
    <t xml:space="preserve">https://drive.google.com/file/d/1idk2tUb-7iK1kjgiX2qnQ_LCY8QCHM1b/view?usp=sharing</t>
  </si>
  <si>
    <t xml:space="preserve">evidenceName2</t>
  </si>
  <si>
    <t xml:space="preserve">Type3</t>
  </si>
  <si>
    <t xml:space="preserve">location</t>
  </si>
  <si>
    <t xml:space="preserve">en</t>
  </si>
  <si>
    <t xml:space="preserve">hi</t>
  </si>
  <si>
    <t xml:space="preserve">kn</t>
  </si>
  <si>
    <t xml:space="preserve">te</t>
  </si>
  <si>
    <t xml:space="preserve">ta</t>
  </si>
  <si>
    <t xml:space="preserve">ml</t>
  </si>
  <si>
    <t xml:space="preserve">mr</t>
  </si>
  <si>
    <t xml:space="preserve">gu</t>
  </si>
  <si>
    <t xml:space="preserve">bn</t>
  </si>
  <si>
    <t xml:space="preserve">ur</t>
  </si>
  <si>
    <t xml:space="preserve">pa</t>
  </si>
  <si>
    <t xml:space="preserve">or</t>
  </si>
  <si>
    <t xml:space="preserve">projectTemplate.title</t>
  </si>
  <si>
    <t xml:space="preserve">projectTemplate.description</t>
  </si>
  <si>
    <t xml:space="preserve">projectTemplate.duration</t>
  </si>
  <si>
    <t xml:space="preserve">projectTemplate.recommendedFor</t>
  </si>
  <si>
    <t xml:space="preserve">projectTemplate.program.title</t>
  </si>
  <si>
    <t xml:space="preserve">projectTemplate.problemStatement</t>
  </si>
  <si>
    <t xml:space="preserve">projectTemplate.author</t>
  </si>
  <si>
    <t xml:space="preserve">projectTemplate.impact</t>
  </si>
  <si>
    <t xml:space="preserve">projectTemplate.text</t>
  </si>
  <si>
    <t xml:space="preserve">projectTemplate.summary</t>
  </si>
  <si>
    <t xml:space="preserve">projectTemplate.evidence1.title</t>
  </si>
  <si>
    <t xml:space="preserve">projectTemplate.evidence2.title</t>
  </si>
  <si>
    <t xml:space="preserve">projectTemplate.evidence3.title</t>
  </si>
  <si>
    <t xml:space="preserve">projectTemplate.evidence4.title</t>
  </si>
  <si>
    <t xml:space="preserve">projectTemplate.evidence5.title</t>
  </si>
  <si>
    <t xml:space="preserve">projectTemplate.evidence6.title</t>
  </si>
  <si>
    <t xml:space="preserve">projectTemplate.evidence7.title</t>
  </si>
  <si>
    <t xml:space="preserve">projectTemplate.evidence8.title</t>
  </si>
  <si>
    <t xml:space="preserve">projectTemplate.evidence9.title</t>
  </si>
  <si>
    <t xml:space="preserve">projectTemplate.evidence10.title</t>
  </si>
  <si>
    <t xml:space="preserve">projectTemplate.learningResources1.name</t>
  </si>
  <si>
    <t xml:space="preserve">projectTemplate.learningResources2.name</t>
  </si>
  <si>
    <t xml:space="preserve">projectTemplate.learningResources3.name</t>
  </si>
  <si>
    <t xml:space="preserve">projectTemplate.learningResources4.name</t>
  </si>
  <si>
    <t xml:space="preserve">projectTemplate.learningResources5.name</t>
  </si>
  <si>
    <t xml:space="preserve">projectTemplate.learningResources6.name</t>
  </si>
  <si>
    <t xml:space="preserve">projectTemplate.learningResources7.name</t>
  </si>
  <si>
    <t xml:space="preserve">projectTemplate.learningResources8.name</t>
  </si>
  <si>
    <t xml:space="preserve">projectTemplate.learningResources9.name</t>
  </si>
  <si>
    <t xml:space="preserve">projectTemplate.learningResources10.name</t>
  </si>
  <si>
    <t xml:space="preserve">projectTemplateTask1.name</t>
  </si>
  <si>
    <t xml:space="preserve">projectTemplateTask2.name</t>
  </si>
  <si>
    <t xml:space="preserve">projectTemplateTask3.name</t>
  </si>
  <si>
    <t xml:space="preserve">projectTemplateTask4.name</t>
  </si>
  <si>
    <t xml:space="preserve">projectTemplateTask5.name</t>
  </si>
  <si>
    <t xml:space="preserve">projectTemplateTask6.name</t>
  </si>
  <si>
    <t xml:space="preserve">projectTemplateTask7.name</t>
  </si>
  <si>
    <t xml:space="preserve">projectTemplateTask8.name</t>
  </si>
  <si>
    <t xml:space="preserve">projectTemplateTask9.name</t>
  </si>
  <si>
    <t xml:space="preserve">projectTemplateTask10.name</t>
  </si>
  <si>
    <t xml:space="preserve">projectTemplateTask11.name</t>
  </si>
  <si>
    <t xml:space="preserve">projectTemplateTask12.name</t>
  </si>
  <si>
    <t xml:space="preserve">projectTemplateTask13.name</t>
  </si>
  <si>
    <t xml:space="preserve">projectTemplateTask14.name</t>
  </si>
  <si>
    <t xml:space="preserve">projectTemplateTask1.description</t>
  </si>
  <si>
    <t xml:space="preserve">projectTemplateTask2.description</t>
  </si>
  <si>
    <t xml:space="preserve">projectTemplateTask3.description</t>
  </si>
  <si>
    <t xml:space="preserve">projectTemplateTask4.description</t>
  </si>
  <si>
    <t xml:space="preserve">projectTemplateTask5.description</t>
  </si>
  <si>
    <t xml:space="preserve">projectTemplateTask6.description</t>
  </si>
  <si>
    <t xml:space="preserve">projectTemplateTask7.description</t>
  </si>
  <si>
    <t xml:space="preserve">projectTemplateTask8.description</t>
  </si>
  <si>
    <t xml:space="preserve">projectTemplateTask9.description</t>
  </si>
  <si>
    <t xml:space="preserve">projectTemplateTask10.description</t>
  </si>
  <si>
    <t xml:space="preserve">projectTemplateTask1.learningResourcesT1R1.name</t>
  </si>
  <si>
    <t xml:space="preserve">projectTemplateTask2.learningResourcesT2R1.name</t>
  </si>
  <si>
    <t xml:space="preserve">projectTemplateTask3.learningResourcesT3R1.name</t>
  </si>
  <si>
    <t xml:space="preserve">projectTemplateTask4.learningResourcesT4R1.name</t>
  </si>
  <si>
    <t xml:space="preserve">projectTemplateTask5.learningResourcesT5R1.name</t>
  </si>
  <si>
    <t xml:space="preserve">projectTemplateTask6.learningResourcesT6R1.name</t>
  </si>
  <si>
    <t xml:space="preserve">projectTemplateTask7.learningResourcesT7R1.name</t>
  </si>
  <si>
    <t xml:space="preserve">projectTemplateTask8.learningResourcesT8R1.name</t>
  </si>
  <si>
    <t xml:space="preserve">projectTemplateTask9.learningResourcesT9R1.name</t>
  </si>
  <si>
    <t xml:space="preserve">projectTemplateTask10.learningResourcesT10R1.name</t>
  </si>
  <si>
    <t xml:space="preserve">projectTemplateTask1.learningResourcesT1R2.name</t>
  </si>
  <si>
    <t xml:space="preserve">projectTemplateTask2.learningResourcesT2R2.name</t>
  </si>
  <si>
    <t xml:space="preserve">projectTemplateTask3.learningResourcesT3R2.name</t>
  </si>
  <si>
    <t xml:space="preserve">projectTemplateTask4.learningResourcesT4R2.name</t>
  </si>
  <si>
    <t xml:space="preserve">projectTemplateTask5.learningResourcesT5R2.name</t>
  </si>
  <si>
    <t xml:space="preserve">projectTemplateTask6.learningResourcesT6R2.name</t>
  </si>
  <si>
    <t xml:space="preserve">projectTemplateTask7.learningResourcesT7R2.name</t>
  </si>
  <si>
    <t xml:space="preserve">projectTemplateTask8.learningResourcesT8R2.name</t>
  </si>
  <si>
    <t xml:space="preserve">projectTemplateTask9.learningResourcesT9R2.name</t>
  </si>
  <si>
    <t xml:space="preserve">projectTemplateTask10.learningResourcesT10R2.name</t>
  </si>
  <si>
    <t xml:space="preserve">Code</t>
  </si>
  <si>
    <t xml:space="preserve">Language</t>
  </si>
  <si>
    <t xml:space="preserve">English</t>
  </si>
  <si>
    <t xml:space="preserve">Hindi</t>
  </si>
  <si>
    <t xml:space="preserve">Kannada</t>
  </si>
  <si>
    <t xml:space="preserve">Telugu</t>
  </si>
  <si>
    <t xml:space="preserve">Bengali</t>
  </si>
  <si>
    <t xml:space="preserve">Gujrati</t>
  </si>
  <si>
    <t xml:space="preserve">Tamil</t>
  </si>
  <si>
    <t xml:space="preserve">Punjabi</t>
  </si>
  <si>
    <t xml:space="preserve">Malayalam</t>
  </si>
  <si>
    <t xml:space="preserve">Marathi</t>
  </si>
  <si>
    <t xml:space="preserve">Urdu</t>
  </si>
  <si>
    <t xml:space="preserve">Odia</t>
  </si>
  <si>
    <t xml:space="preserve">Name of the author that will appear on the spotlight.</t>
  </si>
  <si>
    <t xml:space="preserve">Explain the impact of the project</t>
  </si>
  <si>
    <t xml:space="preserve">Explain the story details.</t>
  </si>
  <si>
    <t xml:space="preserve">Explain the summary of the spotlight.</t>
  </si>
  <si>
    <t xml:space="preserve">author</t>
  </si>
  <si>
    <t xml:space="preserve">impact</t>
  </si>
  <si>
    <t xml:space="preserve">text</t>
  </si>
  <si>
    <t xml:space="preserve">summary</t>
  </si>
  <si>
    <t xml:space="preserve">Sushma Pathare, Bopkhel, Maharashtra</t>
  </si>
  <si>
    <t xml:space="preserve">40 parents participated in the competition and over the years, the community looked forward to the event every year. Enrolment increased over the years with a 315 strong student body today. As a result of nutritious diet, there was a marked improvement in students’ health and attendance rose to 90%. Their attention spans increased and, noticing the improvement, parents too started following the diet. Today, every family member eats a balanced meal</t>
  </si>
  <si>
    <t xml:space="preserve">NA</t>
  </si>
  <si>
    <t xml:space="preserve">‘My children enjoyed eating carbohydrate-rich food like poha, idlis and dosas and wished to carry only these food items in their tiffin boxes to school. After the Nutrition Plan was introduced, they had little choice but to carry balanced meals to school. The initial days were a struggle and they often complained of the food not being as per their liking. However, over time, they developed a taste for vegetables and fruits and began to enjoy eating them. Today, our entire family eats nutritious and balanced meals. We are very grateful for the knowledge school has imparted to us through the parent-teacher sessions.’
 – Rupali Ghule, a parent  </t>
  </si>
  <si>
    <t xml:space="preserve">A unique external id of the program, A unique external id of the program.</t>
  </si>
  <si>
    <t xml:space="preserve">Enter the projectService username/user id/email id/phone no. of the Program Designer</t>
  </si>
  <si>
    <t xml:space="preserve">Select the State name you are targeting.</t>
  </si>
  <si>
    <t xml:space="preserve">Enter the District name you are targeting.</t>
  </si>
  <si>
    <t xml:space="preserve">Write a meaningful name for the program</t>
  </si>
  <si>
    <t xml:space="preserve">Write a brief description of the program</t>
  </si>
  <si>
    <t xml:space="preserve">Write some appropriate keywords</t>
  </si>
  <si>
    <t xml:space="preserve">Define the roles, who should access the Program EX: Teacher, HT &amp; Officials</t>
  </si>
  <si>
    <t xml:space="preserve">Mandatory if role selected as HT &amp; Officials. Define the sub-roles, who should access the form Ex: HM,DEO 
Note: Please add comma if there are multiple values. Don't add blank/white space after comma.</t>
  </si>
  <si>
    <t xml:space="preserve">Enter the start date of the program in DD-MM-YYYY format</t>
  </si>
  <si>
    <t xml:space="preserve">Enter the end date of the program in DD-MM-YYYY format
NOTE : Please provide End Date later than Start Date</t>
  </si>
  <si>
    <t xml:space="preserve">Program ID</t>
  </si>
  <si>
    <t xml:space="preserve">projectService username/user id/email id/phone no. of Program Designer</t>
  </si>
  <si>
    <t xml:space="preserve">Targeted entities at program level</t>
  </si>
  <si>
    <t xml:space="preserve">Targeted district at program level</t>
  </si>
  <si>
    <t xml:space="preserve">Title of the Program</t>
  </si>
  <si>
    <t xml:space="preserve">Description of the Program</t>
  </si>
  <si>
    <t xml:space="preserve">Targeted role at program level</t>
  </si>
  <si>
    <t xml:space="preserve">Targeted subrole at program level</t>
  </si>
  <si>
    <t xml:space="preserve">Start date of program</t>
  </si>
  <si>
    <t xml:space="preserve">End date of program</t>
  </si>
  <si>
    <t xml:space="preserve">TestFlow12</t>
  </si>
  <si>
    <t xml:space="preserve">tncontentcreator@yopmail.com</t>
  </si>
  <si>
    <t xml:space="preserve">Indiranagar</t>
  </si>
  <si>
    <t xml:space="preserve">Building Trust in Education and Promoting Student Well-being</t>
  </si>
  <si>
    <t xml:space="preserve">Parents, primarily daily wage earners, were initially skeptical about enrolling their children in the English medium school due to doubts about the school’s longevity and the capabilities of its teachers. Additionally, there was a lack of awareness regarding the importance of nutrition, leading to poor dietary habits among students, which negatively affected their health, learning, and attendance.</t>
  </si>
  <si>
    <t xml:space="preserve">Regression</t>
  </si>
  <si>
    <t xml:space="preserve">HT &amp; Officials</t>
  </si>
  <si>
    <t xml:space="preserve">district_education_officer</t>
  </si>
  <si>
    <t xml:space="preserve">16-04-2024</t>
  </si>
  <si>
    <t xml:space="preserve">16-12-2025</t>
  </si>
  <si>
    <t xml:space="preserve">It should be alphanumerical ,this ID gets registered as the unique ID for that particular tasks, should not be repeatetive.</t>
  </si>
  <si>
    <t xml:space="preserve">List down the tasks, that the stakeholders has to do in order to complete the Improvement project.
Note-Every task should be written in separate rows.</t>
  </si>
  <si>
    <t xml:space="preserve">List down the task description,that the stakeholders has to do in order to complete the Improvement project.
Note-Every description should be written in separate rows.</t>
  </si>
  <si>
    <t xml:space="preserve">The name of the observation solution that you want the stakeholders to see while doing the particular task.
</t>
  </si>
  <si>
    <t xml:space="preserve">Please provide the parent task id, if the task belongs to any parent task(As a parent child relation) else leave it blank.
Note:sub-tasks/child tasks cannot have the observation and learning resources so please don't add the observation and learning resources to the sub-tasks/child tasks.</t>
  </si>
  <si>
    <t xml:space="preserve">If Yes, the user cannot delete this task(delete option will not show in the app for the particular task).
If No, the user can delete this task(delete option will show in the app for the particular task)</t>
  </si>
  <si>
    <t xml:space="preserve">The name of the learning resource that you want user to see while doing this particular task.
Note: one task can have observation or learning resources, It cannot have both.</t>
  </si>
  <si>
    <t xml:space="preserve">This field is required for certificate generation.If user uploads evidences, a certificate will be generated.</t>
  </si>
  <si>
    <t xml:space="preserve">If "Task Level Evidence" is Yes, please enter the minimum number of evidence user must upload at the task level.
The default value will be "1" if you leave it blank.
Note: The field is required for cerificate.</t>
  </si>
  <si>
    <t xml:space="preserve">description</t>
  </si>
  <si>
    <t xml:space="preserve">Task Level Evidence</t>
  </si>
  <si>
    <t xml:space="preserve">startDate</t>
  </si>
  <si>
    <t xml:space="preserve">endDate</t>
  </si>
  <si>
    <t xml:space="preserve">School Leader onboards all 8 school teachers, social workers and 3 doctors. (it helped social workers and doctors were from the community)</t>
  </si>
  <si>
    <t xml:space="preserve">Test-link-1</t>
  </si>
  <si>
    <t xml:space="preserve">https://www.youtube.com/watch?v=PXcYBhvYc30</t>
  </si>
  <si>
    <t xml:space="preserve">ResourcesName 1</t>
  </si>
  <si>
    <t xml:space="preserve">20-12-2025</t>
  </si>
  <si>
    <t xml:space="preserve">Doctors prepare a cost effective balanced diet chart (keeping in mind the low income backgrounds of the families) with food items easily available in the locality</t>
  </si>
  <si>
    <t xml:space="preserve">subTask1</t>
  </si>
  <si>
    <t xml:space="preserve">Test-link-2</t>
  </si>
  <si>
    <t xml:space="preserve">https://www.youtube.com/watch?v=FtDv-L1stdo</t>
  </si>
  <si>
    <t xml:space="preserve">ResourcesName 2</t>
  </si>
  <si>
    <t xml:space="preserve">16-12-2026</t>
  </si>
  <si>
    <t xml:space="preserve">20-12-2026</t>
  </si>
  <si>
    <t xml:space="preserve">School Team invites parents to school to inform them about the initiative and explain its importance.</t>
  </si>
  <si>
    <t xml:space="preserve">Test-link-3</t>
  </si>
  <si>
    <t xml:space="preserve">https://www.youtube.com/watch?v=7xNHz6lwxYs</t>
  </si>
  <si>
    <t xml:space="preserve">ResourcesName 3</t>
  </si>
  <si>
    <t xml:space="preserve">16-12-2027</t>
  </si>
  <si>
    <t xml:space="preserve">20-12-2027</t>
  </si>
  <si>
    <t xml:space="preserve">School Team addresses all queries of and make a note of their suggestions to incorporate in the diet plan</t>
  </si>
  <si>
    <t xml:space="preserve">Test-link-4</t>
  </si>
  <si>
    <t xml:space="preserve">ResourcesName 4</t>
  </si>
  <si>
    <t xml:space="preserve">16-12-2028</t>
  </si>
  <si>
    <t xml:space="preserve">20-12-2028</t>
  </si>
  <si>
    <t xml:space="preserve">Parents send food for their children in two tiffin boxes – one with a portion of fruit for the short break and one with their mid day meal which consisted of chapatis, one cooked green or iron rich vegetable and/or sprouts for the long break</t>
  </si>
  <si>
    <t xml:space="preserve">Test-link-5</t>
  </si>
  <si>
    <t xml:space="preserve">ResourcesName 5</t>
  </si>
  <si>
    <t xml:space="preserve">16-12-2029</t>
  </si>
  <si>
    <t xml:space="preserve">20-12-2029</t>
  </si>
  <si>
    <t xml:space="preserve">Institution of two parent groups – School Management Committee (SMC) and Sahyog group - to support the school team and assist them in supervising break time</t>
  </si>
  <si>
    <t xml:space="preserve">subTask2</t>
  </si>
  <si>
    <t xml:space="preserve">Test-link-6</t>
  </si>
  <si>
    <t xml:space="preserve">ResourcesName 6</t>
  </si>
  <si>
    <t xml:space="preserve">16-12-2030</t>
  </si>
  <si>
    <t xml:space="preserve">20-12-2030</t>
  </si>
  <si>
    <t xml:space="preserve">Parent groups regularly inspect tiffin boxes</t>
  </si>
  <si>
    <t xml:space="preserve">subTask3</t>
  </si>
  <si>
    <t xml:space="preserve">Test-link-7</t>
  </si>
  <si>
    <t xml:space="preserve">ResourcesName 7</t>
  </si>
  <si>
    <t xml:space="preserve">16-12-2031</t>
  </si>
  <si>
    <t xml:space="preserve">20-12-2031</t>
  </si>
  <si>
    <t xml:space="preserve">Teachers conduct regular follow up sessions with parents who did not adhere to sending food as per the plan</t>
  </si>
  <si>
    <t xml:space="preserve">subTask4</t>
  </si>
  <si>
    <t xml:space="preserve">Test-link-8</t>
  </si>
  <si>
    <t xml:space="preserve">ResourcesName 8</t>
  </si>
  <si>
    <t xml:space="preserve">16-12-2032</t>
  </si>
  <si>
    <t xml:space="preserve">20-12-2032</t>
  </si>
  <si>
    <t xml:space="preserve">Parent groups give their feedback periodically on availability of seasonal fruits and vegetables for necessary changes in the diet plan</t>
  </si>
  <si>
    <t xml:space="preserve">subTask5</t>
  </si>
  <si>
    <t xml:space="preserve">Test-link-9</t>
  </si>
  <si>
    <t xml:space="preserve">ResourcesName 9</t>
  </si>
  <si>
    <t xml:space="preserve">16-12-2033</t>
  </si>
  <si>
    <t xml:space="preserve">20-12-2033</t>
  </si>
  <si>
    <t xml:space="preserve">Nutritionists hold informative sessions at the monthly parent –teacher sessions to educate parents on concepts such as nutrition, food groups, calories and balanced diet</t>
  </si>
  <si>
    <t xml:space="preserve">subTask6</t>
  </si>
  <si>
    <t xml:space="preserve">Test-link-10</t>
  </si>
  <si>
    <t xml:space="preserve">ResourcesName 10</t>
  </si>
  <si>
    <t xml:space="preserve">16-12-2034</t>
  </si>
  <si>
    <t xml:space="preserve">20-12-2034</t>
  </si>
  <si>
    <t xml:space="preserve">Doctor conducts student health check ups twice a year (on the school premises) to monitor their height, weight and overall health</t>
  </si>
  <si>
    <t xml:space="preserve">subTask7</t>
  </si>
  <si>
    <t xml:space="preserve">Test-link-11</t>
  </si>
  <si>
    <t xml:space="preserve">ResourcesName 11</t>
  </si>
  <si>
    <t xml:space="preserve">16-12-2035</t>
  </si>
  <si>
    <t xml:space="preserve">20-12-2035</t>
  </si>
  <si>
    <t xml:space="preserve">School Team organises an annual competition called the Masterchef Competition, wherein, parents cook and bring a dish to school as per the theme of the competition - like ‘iron rich foods’</t>
  </si>
  <si>
    <t xml:space="preserve">subTask8</t>
  </si>
  <si>
    <t xml:space="preserve">Test-link-12</t>
  </si>
  <si>
    <t xml:space="preserve">ResourcesName 12</t>
  </si>
  <si>
    <t xml:space="preserve">16-12-2036</t>
  </si>
  <si>
    <t xml:space="preserve">20-12-2036</t>
  </si>
  <si>
    <t xml:space="preserve">School team selects a different theme every year</t>
  </si>
  <si>
    <t xml:space="preserve">subTask9</t>
  </si>
  <si>
    <t xml:space="preserve">Test-link-13</t>
  </si>
  <si>
    <t xml:space="preserve">ResourcesName 13</t>
  </si>
  <si>
    <t xml:space="preserve">16-12-2037</t>
  </si>
  <si>
    <t xml:space="preserve">20-12-2037</t>
  </si>
  <si>
    <t xml:space="preserve">Jury judge the dishes basis the criteria and rubric (the amount of oil used, the cooking time, the affordability aspect and the nutritional value of the dish) designed for the competition</t>
  </si>
  <si>
    <t xml:space="preserve">subTask10</t>
  </si>
  <si>
    <t xml:space="preserve">Test-link-14</t>
  </si>
  <si>
    <t xml:space="preserve">ResourcesName 14</t>
  </si>
  <si>
    <t xml:space="preserve">16-12-2038</t>
  </si>
  <si>
    <t xml:space="preserve">20-12-2038</t>
  </si>
  <si>
    <t xml:space="preserve">Select the type of certificate from the dropdown.
For Sample certificate, please see the Instruction sheet.</t>
  </si>
  <si>
    <t xml:space="preserve">Designation of the signatory - 1
Note : Allowed character limit for one-signature certificate is 30 and two-signature certificate is 20. </t>
  </si>
  <si>
    <t xml:space="preserve">Authorised Signatory - 1</t>
  </si>
  <si>
    <t xml:space="preserve">Authorised Signatory - 2</t>
  </si>
  <si>
    <t xml:space="preserve">Goa </t>
  </si>
  <si>
    <t xml:space="preserve">One Logo - One Signature</t>
  </si>
  <si>
    <t xml:space="preserve">https://drive.google.com/file/d/1PEduCDa8d1NbU-kx5TaDlM1vtZf7XLF9/view?usp=sharing</t>
  </si>
  <si>
    <t xml:space="preserve">Ankit, QA engineer,TL</t>
  </si>
  <si>
    <t xml:space="preserve">prajwal,backend developer,SL</t>
  </si>
</sst>
</file>

<file path=xl/styles.xml><?xml version="1.0" encoding="utf-8"?>
<styleSheet xmlns="http://schemas.openxmlformats.org/spreadsheetml/2006/main">
  <numFmts count="2">
    <numFmt numFmtId="164" formatCode="General"/>
    <numFmt numFmtId="165" formatCode="General"/>
  </numFmts>
  <fonts count="27">
    <font>
      <sz val="10"/>
      <color rgb="FF000000"/>
      <name val="Arial"/>
      <family val="0"/>
      <charset val="1"/>
    </font>
    <font>
      <sz val="10"/>
      <name val="Arial"/>
      <family val="0"/>
    </font>
    <font>
      <sz val="10"/>
      <name val="Arial"/>
      <family val="0"/>
    </font>
    <font>
      <sz val="10"/>
      <name val="Arial"/>
      <family val="0"/>
    </font>
    <font>
      <sz val="9"/>
      <color rgb="FF000000"/>
      <name val="Arial"/>
      <family val="0"/>
      <charset val="1"/>
    </font>
    <font>
      <b val="true"/>
      <sz val="11"/>
      <color rgb="FF000000"/>
      <name val="Arial"/>
      <family val="0"/>
      <charset val="1"/>
    </font>
    <font>
      <b val="true"/>
      <sz val="11"/>
      <color rgb="FFEA4335"/>
      <name val="Arial"/>
      <family val="0"/>
      <charset val="1"/>
    </font>
    <font>
      <b val="true"/>
      <sz val="11"/>
      <color rgb="FFFF0000"/>
      <name val="Arial"/>
      <family val="0"/>
      <charset val="1"/>
    </font>
    <font>
      <b val="true"/>
      <i val="true"/>
      <sz val="11"/>
      <color rgb="FFFF0000"/>
      <name val="Arial"/>
      <family val="0"/>
      <charset val="1"/>
    </font>
    <font>
      <sz val="11"/>
      <color rgb="FF000000"/>
      <name val="Arial"/>
      <family val="0"/>
      <charset val="1"/>
    </font>
    <font>
      <b val="true"/>
      <sz val="12"/>
      <color rgb="FFFF0000"/>
      <name val="Arial"/>
      <family val="0"/>
      <charset val="1"/>
    </font>
    <font>
      <sz val="11"/>
      <color rgb="FF000000"/>
      <name val="Calibri"/>
      <family val="0"/>
      <charset val="1"/>
    </font>
    <font>
      <u val="single"/>
      <sz val="11"/>
      <color rgb="FF0000FF"/>
      <name val="Arial"/>
      <family val="0"/>
      <charset val="1"/>
    </font>
    <font>
      <u val="single"/>
      <sz val="11"/>
      <color rgb="FF1155CC"/>
      <name val="Arial"/>
      <family val="0"/>
      <charset val="1"/>
    </font>
    <font>
      <b val="true"/>
      <sz val="11"/>
      <color rgb="FF980000"/>
      <name val="Arial"/>
      <family val="0"/>
      <charset val="1"/>
    </font>
    <font>
      <b val="true"/>
      <strike val="true"/>
      <sz val="11"/>
      <color rgb="FF980000"/>
      <name val="Arial"/>
      <family val="0"/>
      <charset val="1"/>
    </font>
    <font>
      <sz val="11"/>
      <color rgb="FF000000"/>
      <name val="NotoSans-Regular"/>
      <family val="0"/>
      <charset val="1"/>
    </font>
    <font>
      <u val="single"/>
      <sz val="11"/>
      <color rgb="FF0000FF"/>
      <name val="Cambria"/>
      <family val="0"/>
      <charset val="1"/>
    </font>
    <font>
      <sz val="9"/>
      <color rgb="FF000000"/>
      <name val="&quot;Google Sans Mono&quot;"/>
      <family val="0"/>
      <charset val="1"/>
    </font>
    <font>
      <sz val="11"/>
      <color rgb="FF000000"/>
      <name val="Slack-Lato"/>
      <family val="0"/>
      <charset val="1"/>
    </font>
    <font>
      <sz val="11"/>
      <color rgb="FF0000FF"/>
      <name val="Cambria"/>
      <family val="0"/>
      <charset val="1"/>
    </font>
    <font>
      <b val="true"/>
      <sz val="9"/>
      <color rgb="FF980000"/>
      <name val="Arial"/>
      <family val="0"/>
      <charset val="1"/>
    </font>
    <font>
      <b val="true"/>
      <sz val="9"/>
      <color rgb="FF000000"/>
      <name val="Arial"/>
      <family val="0"/>
      <charset val="1"/>
    </font>
    <font>
      <sz val="9"/>
      <color rgb="FF3C4043"/>
      <name val="Roboto"/>
      <family val="0"/>
      <charset val="1"/>
    </font>
    <font>
      <b val="true"/>
      <sz val="11"/>
      <color rgb="FF980000"/>
      <name val="Calibri"/>
      <family val="0"/>
      <charset val="1"/>
    </font>
    <font>
      <b val="true"/>
      <sz val="11"/>
      <color rgb="FF000000"/>
      <name val="Calibri"/>
      <family val="0"/>
      <charset val="1"/>
    </font>
    <font>
      <sz val="14"/>
      <color rgb="FF444340"/>
      <name val="Source Sans Pro"/>
      <family val="0"/>
      <charset val="1"/>
    </font>
  </fonts>
  <fills count="11">
    <fill>
      <patternFill patternType="none"/>
    </fill>
    <fill>
      <patternFill patternType="gray125"/>
    </fill>
    <fill>
      <patternFill patternType="solid">
        <fgColor rgb="FFF9CB9C"/>
        <bgColor rgb="FFFFD966"/>
      </patternFill>
    </fill>
    <fill>
      <patternFill patternType="solid">
        <fgColor rgb="FFF8F8F8"/>
        <bgColor rgb="FFFFFFFF"/>
      </patternFill>
    </fill>
    <fill>
      <patternFill patternType="solid">
        <fgColor rgb="FFC9DAF8"/>
        <bgColor rgb="FFD0E0E3"/>
      </patternFill>
    </fill>
    <fill>
      <patternFill patternType="solid">
        <fgColor rgb="FF6AA84F"/>
        <bgColor rgb="FF93C47D"/>
      </patternFill>
    </fill>
    <fill>
      <patternFill patternType="solid">
        <fgColor rgb="FF999999"/>
        <bgColor rgb="FF808080"/>
      </patternFill>
    </fill>
    <fill>
      <patternFill patternType="solid">
        <fgColor rgb="FFFFD966"/>
        <bgColor rgb="FFF9CB9C"/>
      </patternFill>
    </fill>
    <fill>
      <patternFill patternType="solid">
        <fgColor rgb="FFFFFFFF"/>
        <bgColor rgb="FFF8F8F8"/>
      </patternFill>
    </fill>
    <fill>
      <patternFill patternType="solid">
        <fgColor rgb="FFD0E0E3"/>
        <bgColor rgb="FFC9DAF8"/>
      </patternFill>
    </fill>
    <fill>
      <patternFill patternType="solid">
        <fgColor rgb="FF93C47D"/>
        <bgColor rgb="FF999999"/>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bottom" textRotation="0" wrapText="tru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9" fillId="4" borderId="1"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true" indent="0" shrinkToFit="false"/>
      <protection locked="true" hidden="false"/>
    </xf>
    <xf numFmtId="164" fontId="9" fillId="5" borderId="1"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center" vertical="bottom" textRotation="0" wrapText="true" indent="0" shrinkToFit="false"/>
      <protection locked="true" hidden="false"/>
    </xf>
    <xf numFmtId="164" fontId="9" fillId="6" borderId="1"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9" fillId="7" borderId="1" xfId="0" applyFont="true" applyBorder="true" applyAlignment="tru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true" indent="0" shrinkToFit="false"/>
      <protection locked="true" hidden="false"/>
    </xf>
    <xf numFmtId="164" fontId="9" fillId="8"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3" fillId="8" borderId="1" xfId="0" applyFont="true" applyBorder="true" applyAlignment="true" applyProtection="false">
      <alignment horizontal="general" vertical="bottom" textRotation="0" wrapText="false" indent="0" shrinkToFit="false"/>
      <protection locked="true" hidden="false"/>
    </xf>
    <xf numFmtId="164" fontId="13" fillId="8" borderId="1" xfId="0" applyFont="true" applyBorder="true" applyAlignment="true" applyProtection="false">
      <alignment horizontal="general" vertical="bottom" textRotation="0" wrapText="true" indent="0" shrinkToFit="false"/>
      <protection locked="true" hidden="false"/>
    </xf>
    <xf numFmtId="164" fontId="12" fillId="8" borderId="1" xfId="0" applyFont="true" applyBorder="true" applyAlignment="true" applyProtection="false">
      <alignment horizontal="general" vertical="bottom" textRotation="0" wrapText="true" indent="0" shrinkToFit="false"/>
      <protection locked="true" hidden="false"/>
    </xf>
    <xf numFmtId="164" fontId="7" fillId="2" borderId="2"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9" fillId="8" borderId="1" xfId="0" applyFont="true" applyBorder="true" applyAlignment="true" applyProtection="false">
      <alignment horizontal="general" vertical="bottom" textRotation="0" wrapText="false" indent="0" shrinkToFit="false"/>
      <protection locked="true" hidden="false"/>
    </xf>
    <xf numFmtId="164" fontId="14" fillId="9" borderId="0" xfId="0" applyFont="true" applyBorder="false" applyAlignment="true" applyProtection="false">
      <alignment horizontal="center" vertical="bottom" textRotation="0" wrapText="true" indent="0" shrinkToFit="false"/>
      <protection locked="true" hidden="false"/>
    </xf>
    <xf numFmtId="164" fontId="9" fillId="9" borderId="0" xfId="0" applyFont="true" applyBorder="true" applyAlignment="true" applyProtection="false">
      <alignment horizontal="general" vertical="bottom" textRotation="0" wrapText="false" indent="0" shrinkToFit="false"/>
      <protection locked="true" hidden="false"/>
    </xf>
    <xf numFmtId="164" fontId="9" fillId="9" borderId="0" xfId="0" applyFont="true" applyBorder="false" applyAlignment="true" applyProtection="false">
      <alignment horizontal="general" vertical="bottom" textRotation="0" wrapText="false" indent="0" shrinkToFit="false"/>
      <protection locked="true" hidden="false"/>
    </xf>
    <xf numFmtId="164" fontId="14" fillId="9" borderId="0" xfId="0" applyFont="true" applyBorder="false" applyAlignment="true" applyProtection="false">
      <alignment horizontal="general" vertical="bottom" textRotation="0" wrapText="true" indent="0" shrinkToFit="false"/>
      <protection locked="true" hidden="false"/>
    </xf>
    <xf numFmtId="164" fontId="9" fillId="9" borderId="0" xfId="0" applyFont="true" applyBorder="false" applyAlignment="true" applyProtection="false">
      <alignment horizontal="general" vertical="bottom" textRotation="0" wrapText="true" indent="0" shrinkToFit="false"/>
      <protection locked="true" hidden="false"/>
    </xf>
    <xf numFmtId="164" fontId="9" fillId="9"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true" indent="0" shrinkToFit="false"/>
      <protection locked="true" hidden="false"/>
    </xf>
    <xf numFmtId="164" fontId="9" fillId="6"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16" fillId="8"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8"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6" fillId="8"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5" fontId="18" fillId="8" borderId="0" xfId="0" applyFont="true" applyBorder="false" applyAlignment="true" applyProtection="false">
      <alignment horizontal="left" vertical="bottom" textRotation="0" wrapText="true" indent="0" shrinkToFit="false"/>
      <protection locked="true" hidden="false"/>
    </xf>
    <xf numFmtId="164" fontId="19" fillId="8"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8"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left" vertical="bottom" textRotation="0" wrapText="true" indent="0" shrinkToFit="false"/>
      <protection locked="true" hidden="false"/>
    </xf>
    <xf numFmtId="164" fontId="21" fillId="9" borderId="0" xfId="0" applyFont="true" applyBorder="false" applyAlignment="true" applyProtection="false">
      <alignment horizontal="center" vertical="bottom" textRotation="0" wrapText="true" indent="0" shrinkToFit="false"/>
      <protection locked="true" hidden="false"/>
    </xf>
    <xf numFmtId="164" fontId="22" fillId="6" borderId="0" xfId="0" applyFont="true" applyBorder="false" applyAlignment="true" applyProtection="false">
      <alignment horizontal="left" vertical="bottom" textRotation="0" wrapText="false" indent="0" shrinkToFit="false"/>
      <protection locked="true" hidden="false"/>
    </xf>
    <xf numFmtId="164" fontId="22" fillId="10" borderId="0" xfId="0" applyFont="true" applyBorder="false" applyAlignment="true" applyProtection="false">
      <alignment horizontal="left" vertical="bottom" textRotation="0" wrapText="true" indent="0" shrinkToFit="false"/>
      <protection locked="true" hidden="false"/>
    </xf>
    <xf numFmtId="164" fontId="22" fillId="6" borderId="0" xfId="0" applyFont="true" applyBorder="false" applyAlignment="true" applyProtection="false">
      <alignment horizontal="left" vertical="bottom" textRotation="0" wrapText="true" indent="0" shrinkToFit="false"/>
      <protection locked="true" hidden="false"/>
    </xf>
    <xf numFmtId="164" fontId="22" fillId="7"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22" fillId="8"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23" fillId="8" borderId="0" xfId="0" applyFont="true" applyBorder="false" applyAlignment="true" applyProtection="false">
      <alignment horizontal="left" vertical="bottom" textRotation="0" wrapText="false" indent="0" shrinkToFit="false"/>
      <protection locked="true" hidden="false"/>
    </xf>
    <xf numFmtId="164" fontId="24" fillId="9" borderId="0" xfId="0" applyFont="true" applyBorder="false" applyAlignment="true" applyProtection="false">
      <alignment horizontal="general" vertical="bottom" textRotation="0" wrapText="true" indent="0" shrinkToFit="false"/>
      <protection locked="true" hidden="false"/>
    </xf>
    <xf numFmtId="164" fontId="25" fillId="5" borderId="0" xfId="0" applyFont="true" applyBorder="false" applyAlignment="true" applyProtection="false">
      <alignment horizontal="general" vertical="bottom" textRotation="0" wrapText="true" indent="0" shrinkToFit="false"/>
      <protection locked="true" hidden="false"/>
    </xf>
    <xf numFmtId="164" fontId="25" fillId="5"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25" fillId="6" borderId="0" xfId="0" applyFont="true" applyBorder="false" applyAlignment="true" applyProtection="false">
      <alignment horizontal="general" vertical="bottom" textRotation="0" wrapText="false" indent="0" shrinkToFit="false"/>
      <protection locked="true" hidden="false"/>
    </xf>
    <xf numFmtId="164" fontId="25" fillId="6" borderId="0" xfId="0" applyFont="true" applyBorder="false" applyAlignment="true" applyProtection="false">
      <alignment horizontal="general"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26" fillId="8"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9" fillId="0" borderId="3" xfId="0" applyFont="true" applyBorder="true" applyAlignment="true" applyProtection="false">
      <alignment horizontal="general" vertical="bottom" textRotation="0" wrapText="false" indent="0" shrinkToFit="false"/>
      <protection locked="true" hidden="false"/>
    </xf>
    <xf numFmtId="164" fontId="14" fillId="9" borderId="1" xfId="0" applyFont="true" applyBorder="true" applyAlignment="true" applyProtection="false">
      <alignment horizontal="general"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5" fillId="7" borderId="1"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bottom" textRotation="0" wrapText="true" indent="0" shrinkToFit="false"/>
      <protection locked="true" hidden="false"/>
    </xf>
    <xf numFmtId="164" fontId="13" fillId="0" borderId="4" xfId="0" applyFont="true" applyBorder="true" applyAlignment="true" applyProtection="false">
      <alignment horizontal="center" vertical="bottom" textRotation="0" wrapText="true" indent="0" shrinkToFit="false"/>
      <protection locked="true" hidden="false"/>
    </xf>
    <xf numFmtId="164" fontId="12" fillId="0" borderId="4" xfId="0" applyFont="true" applyBorder="tru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B7E1CD"/>
      <rgbColor rgb="FF808080"/>
      <rgbColor rgb="FF9999FF"/>
      <rgbColor rgb="FF993366"/>
      <rgbColor rgb="FFF8F8F8"/>
      <rgbColor rgb="FFCCFFFF"/>
      <rgbColor rgb="FF660066"/>
      <rgbColor rgb="FFFF8080"/>
      <rgbColor rgb="FF1155CC"/>
      <rgbColor rgb="FFC9DAF8"/>
      <rgbColor rgb="FF000080"/>
      <rgbColor rgb="FFFF00FF"/>
      <rgbColor rgb="FFFFFF00"/>
      <rgbColor rgb="FF00FFFF"/>
      <rgbColor rgb="FF800080"/>
      <rgbColor rgb="FF800000"/>
      <rgbColor rgb="FF008080"/>
      <rgbColor rgb="FF0000FF"/>
      <rgbColor rgb="FF00CCFF"/>
      <rgbColor rgb="FFCCFFFF"/>
      <rgbColor rgb="FFD0E0E3"/>
      <rgbColor rgb="FFFFD966"/>
      <rgbColor rgb="FF99CCFF"/>
      <rgbColor rgb="FFFF99CC"/>
      <rgbColor rgb="FFCC99FF"/>
      <rgbColor rgb="FFF9CB9C"/>
      <rgbColor rgb="FF3366FF"/>
      <rgbColor rgb="FF33CCCC"/>
      <rgbColor rgb="FF93C47D"/>
      <rgbColor rgb="FFFFCC00"/>
      <rgbColor rgb="FFFF9900"/>
      <rgbColor rgb="FFEA4335"/>
      <rgbColor rgb="FF666699"/>
      <rgbColor rgb="FF999999"/>
      <rgbColor rgb="FF003366"/>
      <rgbColor rgb="FF6AA84F"/>
      <rgbColor rgb="FF003300"/>
      <rgbColor rgb="FF444340"/>
      <rgbColor rgb="FF993300"/>
      <rgbColor rgb="FF993366"/>
      <rgbColor rgb="FF333399"/>
      <rgbColor rgb="FF3C40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file/d/13CxhOcBTahZs5tl1o17AQU8Gkjph109S/view?usp=sharing" TargetMode="External"/><Relationship Id="rId3" Type="http://schemas.openxmlformats.org/officeDocument/2006/relationships/hyperlink" Target="https://drive.google.com/file/d/1tsenTzgMIkJX5dewLqwJ2MSykiAefdOS/view?usp=sharing" TargetMode="External"/><Relationship Id="rId4" Type="http://schemas.openxmlformats.org/officeDocument/2006/relationships/hyperlink" Target="https://drive.google.com/file/d/1MwBgJyfJ7fce3Jcwb8MWhkZYmNISzVUo/view?usp=sharing" TargetMode="External"/><Relationship Id="rId5" Type="http://schemas.openxmlformats.org/officeDocument/2006/relationships/hyperlink" Target="https://drive.google.com/file/d/1VDM1P9_IaU04oX1q89OMVdFguZ2D60yA/view?usp=sharing" TargetMode="External"/><Relationship Id="rId6"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youtu.be/libKVRa01L8?feature=shared" TargetMode="External"/><Relationship Id="rId2" Type="http://schemas.openxmlformats.org/officeDocument/2006/relationships/hyperlink" Target="https://drive.google.com/file/d/1KDgmI6G8MBacNS38fR1MnETgrFIGYe7S/view?usp=sharing" TargetMode="External"/>
</Relationships>
</file>

<file path=xl/worksheets/_rels/sheet3.xml.rels><?xml version="1.0" encoding="UTF-8"?>
<Relationships xmlns="http://schemas.openxmlformats.org/package/2006/relationships"><Relationship Id="rId1" Type="http://schemas.openxmlformats.org/officeDocument/2006/relationships/hyperlink" Target="http://projecttemplate.learningresources1.name/" TargetMode="External"/><Relationship Id="rId2" Type="http://schemas.openxmlformats.org/officeDocument/2006/relationships/hyperlink" Target="http://projecttemplate.learningresources7.name/"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youtube.com/watch?v=PXcYBhvYc30" TargetMode="External"/><Relationship Id="rId2" Type="http://schemas.openxmlformats.org/officeDocument/2006/relationships/hyperlink" Target="https://www.youtube.com/watch?v=PXcYBhvYc30" TargetMode="External"/><Relationship Id="rId3" Type="http://schemas.openxmlformats.org/officeDocument/2006/relationships/hyperlink" Target="https://www.youtube.com/watch?v=7xNHz6lwxYs" TargetMode="External"/><Relationship Id="rId4" Type="http://schemas.openxmlformats.org/officeDocument/2006/relationships/hyperlink" Target="https://www.youtube.com/watch?v=7xNHz6lwxYs" TargetMode="External"/><Relationship Id="rId5" Type="http://schemas.openxmlformats.org/officeDocument/2006/relationships/hyperlink" Target="https://www.youtube.com/watch?v=7xNHz6lwxYs" TargetMode="External"/><Relationship Id="rId6" Type="http://schemas.openxmlformats.org/officeDocument/2006/relationships/hyperlink" Target="https://www.youtube.com/watch?v=7xNHz6lwxYs" TargetMode="External"/><Relationship Id="rId7" Type="http://schemas.openxmlformats.org/officeDocument/2006/relationships/hyperlink" Target="https://www.youtube.com/watch?v=7xNHz6lwxYs" TargetMode="External"/><Relationship Id="rId8" Type="http://schemas.openxmlformats.org/officeDocument/2006/relationships/hyperlink" Target="https://www.youtube.com/watch?v=7xNHz6lwxYs" TargetMode="External"/><Relationship Id="rId9" Type="http://schemas.openxmlformats.org/officeDocument/2006/relationships/hyperlink" Target="https://www.youtube.com/watch?v=7xNHz6lwxYs" TargetMode="External"/><Relationship Id="rId10" Type="http://schemas.openxmlformats.org/officeDocument/2006/relationships/hyperlink" Target="https://www.youtube.com/watch?v=7xNHz6lwxYs" TargetMode="External"/><Relationship Id="rId11" Type="http://schemas.openxmlformats.org/officeDocument/2006/relationships/hyperlink" Target="https://www.youtube.com/watch?v=7xNHz6lwxYs" TargetMode="External"/><Relationship Id="rId12" Type="http://schemas.openxmlformats.org/officeDocument/2006/relationships/hyperlink" Target="https://www.youtube.com/watch?v=7xNHz6lwxYs" TargetMode="External"/><Relationship Id="rId13" Type="http://schemas.openxmlformats.org/officeDocument/2006/relationships/hyperlink" Target="https://www.youtube.com/watch?v=7xNHz6lwxYs" TargetMode="External"/><Relationship Id="rId14" Type="http://schemas.openxmlformats.org/officeDocument/2006/relationships/hyperlink" Target="https://www.youtube.com/watch?v=7xNHz6lwxYs"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drive.google.com/file/d/1PEduCDa8d1NbU-kx5TaDlM1vtZf7XLF9/view?usp=sharing" TargetMode="External"/><Relationship Id="rId2" Type="http://schemas.openxmlformats.org/officeDocument/2006/relationships/hyperlink" Target="https://drive.google.com/file/d/1PEduCDa8d1NbU-kx5TaDlM1vtZf7XLF9/view?usp=sharing" TargetMode="External"/><Relationship Id="rId3" Type="http://schemas.openxmlformats.org/officeDocument/2006/relationships/hyperlink" Target="https://drive.google.com/file/d/1PEduCDa8d1NbU-kx5TaDlM1vtZf7XLF9/view?usp=sharing" TargetMode="External"/><Relationship Id="rId4" Type="http://schemas.openxmlformats.org/officeDocument/2006/relationships/hyperlink" Target="https://drive.google.com/file/d/1PEduCDa8d1NbU-kx5TaDlM1vtZf7XLF9/view?usp=shari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 zeroHeight="false" outlineLevelRow="0" outlineLevelCol="0"/>
  <cols>
    <col collapsed="false" customWidth="true" hidden="false" outlineLevel="0" max="1" min="1" style="0" width="32.13"/>
    <col collapsed="false" customWidth="true" hidden="false" outlineLevel="0" max="2" min="2" style="0" width="64.13"/>
    <col collapsed="false" customWidth="true" hidden="false" outlineLevel="0" max="4" min="4" style="0" width="22.38"/>
    <col collapsed="false" customWidth="true" hidden="false" outlineLevel="0" max="5" min="5" style="0" width="109.87"/>
  </cols>
  <sheetData>
    <row r="1" customFormat="false" ht="15.75" hidden="false" customHeight="true" outlineLevel="0" collapsed="false">
      <c r="A1" s="1" t="s">
        <v>0</v>
      </c>
      <c r="B1" s="1"/>
      <c r="C1" s="1"/>
      <c r="D1" s="1"/>
      <c r="E1" s="1"/>
    </row>
    <row r="2" customFormat="false" ht="15.75" hidden="false" customHeight="true" outlineLevel="0" collapsed="false">
      <c r="A2" s="2" t="s">
        <v>1</v>
      </c>
      <c r="B2" s="2"/>
      <c r="C2" s="2"/>
      <c r="D2" s="2"/>
      <c r="E2" s="2"/>
    </row>
    <row r="3" customFormat="false" ht="15.75" hidden="false" customHeight="true" outlineLevel="0" collapsed="false">
      <c r="A3" s="3" t="s">
        <v>2</v>
      </c>
      <c r="B3" s="3"/>
      <c r="C3" s="3"/>
      <c r="D3" s="3"/>
      <c r="E3" s="3"/>
    </row>
    <row r="4" customFormat="false" ht="15.75" hidden="false" customHeight="true" outlineLevel="0" collapsed="false">
      <c r="A4" s="4" t="s">
        <v>3</v>
      </c>
      <c r="B4" s="4"/>
      <c r="C4" s="4"/>
      <c r="D4" s="4"/>
      <c r="E4" s="4"/>
    </row>
    <row r="5" customFormat="false" ht="15.75" hidden="false" customHeight="true" outlineLevel="0" collapsed="false">
      <c r="A5" s="4" t="s">
        <v>4</v>
      </c>
      <c r="B5" s="4"/>
      <c r="C5" s="4"/>
      <c r="D5" s="4"/>
      <c r="E5" s="4"/>
    </row>
    <row r="6" customFormat="false" ht="15.75" hidden="false" customHeight="true" outlineLevel="0" collapsed="false">
      <c r="A6" s="4" t="s">
        <v>5</v>
      </c>
      <c r="B6" s="4"/>
      <c r="C6" s="4"/>
      <c r="D6" s="4"/>
      <c r="E6" s="4"/>
    </row>
    <row r="7" customFormat="false" ht="15.75" hidden="false" customHeight="true" outlineLevel="0" collapsed="false">
      <c r="A7" s="4"/>
      <c r="B7" s="4"/>
      <c r="C7" s="4"/>
      <c r="D7" s="4"/>
      <c r="E7" s="4"/>
    </row>
    <row r="8" customFormat="false" ht="15.75" hidden="false" customHeight="true" outlineLevel="0" collapsed="false">
      <c r="A8" s="5"/>
      <c r="B8" s="5"/>
      <c r="C8" s="5"/>
      <c r="D8" s="5"/>
      <c r="E8" s="5"/>
    </row>
    <row r="9" customFormat="false" ht="15.75" hidden="false" customHeight="true" outlineLevel="0" collapsed="false">
      <c r="A9" s="6" t="s">
        <v>6</v>
      </c>
      <c r="B9" s="7" t="s">
        <v>7</v>
      </c>
      <c r="C9" s="8"/>
      <c r="D9" s="9" t="s">
        <v>8</v>
      </c>
      <c r="E9" s="9"/>
    </row>
    <row r="10" customFormat="false" ht="15.75" hidden="false" customHeight="true" outlineLevel="0" collapsed="false">
      <c r="A10" s="10" t="s">
        <v>9</v>
      </c>
      <c r="B10" s="11"/>
      <c r="C10" s="8"/>
      <c r="D10" s="12" t="s">
        <v>10</v>
      </c>
      <c r="E10" s="12" t="s">
        <v>11</v>
      </c>
    </row>
    <row r="11" customFormat="false" ht="15.75" hidden="false" customHeight="true" outlineLevel="0" collapsed="false">
      <c r="A11" s="8" t="s">
        <v>12</v>
      </c>
      <c r="B11" s="13"/>
      <c r="C11" s="8"/>
      <c r="D11" s="14" t="s">
        <v>13</v>
      </c>
      <c r="E11" s="15" t="s">
        <v>14</v>
      </c>
    </row>
    <row r="12" customFormat="false" ht="15.75" hidden="false" customHeight="true" outlineLevel="0" collapsed="false">
      <c r="A12" s="8" t="s">
        <v>15</v>
      </c>
      <c r="B12" s="16"/>
      <c r="C12" s="8"/>
      <c r="D12" s="17" t="s">
        <v>16</v>
      </c>
      <c r="E12" s="15" t="s">
        <v>17</v>
      </c>
    </row>
    <row r="13" customFormat="false" ht="15.75" hidden="false" customHeight="true" outlineLevel="0" collapsed="false">
      <c r="A13" s="8" t="s">
        <v>18</v>
      </c>
      <c r="B13" s="18"/>
      <c r="C13" s="8"/>
      <c r="D13" s="8" t="s">
        <v>19</v>
      </c>
      <c r="E13" s="15" t="s">
        <v>20</v>
      </c>
    </row>
    <row r="14" customFormat="false" ht="15.75" hidden="false" customHeight="true" outlineLevel="0" collapsed="false">
      <c r="A14" s="8"/>
      <c r="B14" s="8"/>
      <c r="C14" s="8"/>
      <c r="D14" s="8" t="s">
        <v>21</v>
      </c>
      <c r="E14" s="15" t="s">
        <v>22</v>
      </c>
    </row>
    <row r="15" customFormat="false" ht="15.75" hidden="false" customHeight="true" outlineLevel="0" collapsed="false">
      <c r="A15" s="19" t="s">
        <v>23</v>
      </c>
      <c r="B15" s="19"/>
      <c r="C15" s="8"/>
      <c r="D15" s="17" t="s">
        <v>24</v>
      </c>
      <c r="E15" s="15" t="s">
        <v>25</v>
      </c>
    </row>
    <row r="16" customFormat="false" ht="15.75" hidden="false" customHeight="true" outlineLevel="0" collapsed="false">
      <c r="A16" s="12" t="s">
        <v>10</v>
      </c>
      <c r="B16" s="12" t="s">
        <v>11</v>
      </c>
      <c r="C16" s="8"/>
      <c r="D16" s="8" t="s">
        <v>26</v>
      </c>
      <c r="E16" s="15" t="s">
        <v>27</v>
      </c>
    </row>
    <row r="17" customFormat="false" ht="15.75" hidden="false" customHeight="true" outlineLevel="0" collapsed="false">
      <c r="A17" s="8" t="s">
        <v>28</v>
      </c>
      <c r="B17" s="15" t="s">
        <v>29</v>
      </c>
      <c r="C17" s="8"/>
      <c r="D17" s="17" t="s">
        <v>30</v>
      </c>
      <c r="E17" s="15" t="s">
        <v>31</v>
      </c>
    </row>
    <row r="18" customFormat="false" ht="15.75" hidden="false" customHeight="true" outlineLevel="0" collapsed="false">
      <c r="A18" s="8" t="s">
        <v>32</v>
      </c>
      <c r="B18" s="15" t="s">
        <v>33</v>
      </c>
      <c r="C18" s="8"/>
      <c r="D18" s="8" t="s">
        <v>34</v>
      </c>
      <c r="E18" s="15" t="s">
        <v>35</v>
      </c>
    </row>
    <row r="19" customFormat="false" ht="15.75" hidden="false" customHeight="true" outlineLevel="0" collapsed="false">
      <c r="A19" s="8" t="s">
        <v>36</v>
      </c>
      <c r="B19" s="15" t="s">
        <v>37</v>
      </c>
      <c r="C19" s="8"/>
      <c r="D19" s="17" t="s">
        <v>38</v>
      </c>
      <c r="E19" s="15" t="s">
        <v>31</v>
      </c>
    </row>
    <row r="20" customFormat="false" ht="15.75" hidden="false" customHeight="true" outlineLevel="0" collapsed="false">
      <c r="A20" s="8" t="s">
        <v>39</v>
      </c>
      <c r="B20" s="15" t="s">
        <v>40</v>
      </c>
      <c r="C20" s="8"/>
      <c r="D20" s="8" t="s">
        <v>41</v>
      </c>
      <c r="E20" s="15" t="s">
        <v>42</v>
      </c>
    </row>
    <row r="21" customFormat="false" ht="15.75" hidden="false" customHeight="true" outlineLevel="0" collapsed="false">
      <c r="A21" s="8" t="s">
        <v>43</v>
      </c>
      <c r="B21" s="15" t="s">
        <v>44</v>
      </c>
      <c r="C21" s="8"/>
      <c r="D21" s="8"/>
      <c r="E21" s="8"/>
    </row>
    <row r="22" customFormat="false" ht="15.75" hidden="false" customHeight="true" outlineLevel="0" collapsed="false">
      <c r="A22" s="8" t="s">
        <v>45</v>
      </c>
      <c r="B22" s="15" t="s">
        <v>46</v>
      </c>
      <c r="C22" s="8"/>
      <c r="D22" s="19" t="s">
        <v>47</v>
      </c>
      <c r="E22" s="19"/>
    </row>
    <row r="23" customFormat="false" ht="15.75" hidden="false" customHeight="true" outlineLevel="0" collapsed="false">
      <c r="A23" s="8" t="s">
        <v>48</v>
      </c>
      <c r="B23" s="15" t="s">
        <v>49</v>
      </c>
      <c r="C23" s="8"/>
      <c r="D23" s="12" t="s">
        <v>10</v>
      </c>
      <c r="E23" s="12" t="s">
        <v>11</v>
      </c>
    </row>
    <row r="24" customFormat="false" ht="15.75" hidden="false" customHeight="true" outlineLevel="0" collapsed="false">
      <c r="A24" s="8" t="s">
        <v>50</v>
      </c>
      <c r="B24" s="15" t="s">
        <v>51</v>
      </c>
      <c r="C24" s="8"/>
      <c r="D24" s="8" t="s">
        <v>52</v>
      </c>
      <c r="E24" s="20" t="s">
        <v>53</v>
      </c>
    </row>
    <row r="25" customFormat="false" ht="15.75" hidden="false" customHeight="true" outlineLevel="0" collapsed="false">
      <c r="A25" s="8" t="s">
        <v>30</v>
      </c>
      <c r="B25" s="15" t="s">
        <v>54</v>
      </c>
      <c r="C25" s="8"/>
      <c r="D25" s="8"/>
      <c r="E25" s="21" t="s">
        <v>55</v>
      </c>
    </row>
    <row r="26" customFormat="false" ht="15.75" hidden="false" customHeight="true" outlineLevel="0" collapsed="false">
      <c r="A26" s="8" t="s">
        <v>34</v>
      </c>
      <c r="B26" s="15" t="s">
        <v>56</v>
      </c>
      <c r="C26" s="8"/>
      <c r="D26" s="8"/>
      <c r="E26" s="22" t="s">
        <v>57</v>
      </c>
    </row>
    <row r="27" customFormat="false" ht="15.75" hidden="false" customHeight="true" outlineLevel="0" collapsed="false">
      <c r="A27" s="8" t="s">
        <v>50</v>
      </c>
      <c r="B27" s="20" t="s">
        <v>58</v>
      </c>
      <c r="C27" s="8"/>
      <c r="D27" s="8"/>
      <c r="E27" s="23" t="s">
        <v>59</v>
      </c>
    </row>
    <row r="28" customFormat="false" ht="15.75" hidden="false" customHeight="true" outlineLevel="0" collapsed="false">
      <c r="A28" s="8" t="s">
        <v>60</v>
      </c>
      <c r="B28" s="20" t="s">
        <v>61</v>
      </c>
      <c r="C28" s="8"/>
      <c r="D28" s="8"/>
      <c r="E28" s="24" t="s">
        <v>62</v>
      </c>
    </row>
    <row r="29" customFormat="false" ht="15.75" hidden="false" customHeight="true" outlineLevel="0" collapsed="false">
      <c r="A29" s="8" t="s">
        <v>63</v>
      </c>
      <c r="B29" s="20" t="s">
        <v>64</v>
      </c>
      <c r="C29" s="8"/>
      <c r="D29" s="8" t="s">
        <v>65</v>
      </c>
      <c r="E29" s="20" t="s">
        <v>66</v>
      </c>
    </row>
    <row r="30" customFormat="false" ht="15.75" hidden="false" customHeight="true" outlineLevel="0" collapsed="false">
      <c r="A30" s="8"/>
      <c r="B30" s="20"/>
      <c r="C30" s="8"/>
      <c r="D30" s="8" t="s">
        <v>67</v>
      </c>
      <c r="E30" s="20" t="s">
        <v>68</v>
      </c>
    </row>
    <row r="31" customFormat="false" ht="15.75" hidden="false" customHeight="true" outlineLevel="0" collapsed="false">
      <c r="A31" s="8"/>
      <c r="B31" s="20"/>
      <c r="C31" s="8"/>
      <c r="D31" s="10" t="s">
        <v>69</v>
      </c>
      <c r="E31" s="20" t="s">
        <v>70</v>
      </c>
    </row>
    <row r="32" customFormat="false" ht="15.75" hidden="false" customHeight="true" outlineLevel="0" collapsed="false">
      <c r="A32" s="25" t="s">
        <v>71</v>
      </c>
      <c r="B32" s="25"/>
      <c r="C32" s="8"/>
      <c r="D32" s="8" t="s">
        <v>72</v>
      </c>
      <c r="E32" s="20" t="s">
        <v>73</v>
      </c>
    </row>
    <row r="33" customFormat="false" ht="15.75" hidden="false" customHeight="true" outlineLevel="0" collapsed="false">
      <c r="A33" s="12" t="s">
        <v>10</v>
      </c>
      <c r="B33" s="12" t="s">
        <v>11</v>
      </c>
      <c r="C33" s="8"/>
      <c r="D33" s="8" t="s">
        <v>74</v>
      </c>
      <c r="E33" s="20" t="s">
        <v>75</v>
      </c>
    </row>
    <row r="34" customFormat="false" ht="15.75" hidden="false" customHeight="true" outlineLevel="0" collapsed="false">
      <c r="A34" s="26" t="s">
        <v>71</v>
      </c>
      <c r="B34" s="20" t="s">
        <v>76</v>
      </c>
      <c r="C34" s="8"/>
      <c r="D34" s="8" t="s">
        <v>77</v>
      </c>
      <c r="E34" s="20" t="s">
        <v>78</v>
      </c>
    </row>
    <row r="35" customFormat="false" ht="15.75" hidden="false" customHeight="true" outlineLevel="0" collapsed="false">
      <c r="A35" s="26"/>
      <c r="B35" s="8" t="s">
        <v>79</v>
      </c>
      <c r="C35" s="8"/>
      <c r="D35" s="8" t="s">
        <v>80</v>
      </c>
      <c r="E35" s="20" t="s">
        <v>81</v>
      </c>
    </row>
    <row r="36" customFormat="false" ht="15.75" hidden="false" customHeight="true" outlineLevel="0" collapsed="false">
      <c r="A36" s="26"/>
      <c r="B36" s="27" t="s">
        <v>82</v>
      </c>
      <c r="C36" s="8"/>
      <c r="D36" s="8" t="s">
        <v>83</v>
      </c>
      <c r="E36" s="20" t="s">
        <v>84</v>
      </c>
    </row>
    <row r="37" customFormat="false" ht="15.75" hidden="false" customHeight="true" outlineLevel="0" collapsed="false">
      <c r="A37" s="26"/>
      <c r="B37" s="26"/>
      <c r="C37" s="8"/>
      <c r="D37" s="8" t="s">
        <v>85</v>
      </c>
      <c r="E37" s="20" t="s">
        <v>86</v>
      </c>
    </row>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6">
    <mergeCell ref="A1:E1"/>
    <mergeCell ref="A2:E2"/>
    <mergeCell ref="A3:E3"/>
    <mergeCell ref="A4:E4"/>
    <mergeCell ref="A5:E5"/>
    <mergeCell ref="A6:E7"/>
    <mergeCell ref="A8:E8"/>
    <mergeCell ref="C9:C37"/>
    <mergeCell ref="D9:E9"/>
    <mergeCell ref="A15:B15"/>
    <mergeCell ref="D21:E21"/>
    <mergeCell ref="D22:E22"/>
    <mergeCell ref="D24:D28"/>
    <mergeCell ref="A32:B32"/>
    <mergeCell ref="A34:A36"/>
    <mergeCell ref="A37:B37"/>
  </mergeCells>
  <hyperlinks>
    <hyperlink ref="E25" r:id="rId2" display="1.One Logo - One Signature (sample template)"/>
    <hyperlink ref="E26" r:id="rId3" display="2.One Logo - Two Signature (sample template)"/>
    <hyperlink ref="E27" r:id="rId4" display="3.Two Logo - One Signature (sample template)"/>
    <hyperlink ref="E28" r:id="rId5" display="4.Two Logo - Two Signature (sample template)"/>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00"/>
  <sheetViews>
    <sheetView showFormulas="false" showGridLines="true" showRowColHeaders="true" showZeros="true" rightToLeft="false" tabSelected="true" showOutlineSymbols="true" defaultGridColor="true" view="normal" topLeftCell="AC1" colorId="64" zoomScale="100" zoomScaleNormal="100" zoomScalePageLayoutView="100" workbookViewId="0">
      <selection pane="topLeft" activeCell="AK3" activeCellId="0" sqref="AK3"/>
    </sheetView>
  </sheetViews>
  <sheetFormatPr defaultColWidth="12.73046875" defaultRowHeight="15" zeroHeight="false" outlineLevelRow="0" outlineLevelCol="0"/>
  <cols>
    <col collapsed="false" customWidth="true" hidden="false" outlineLevel="0" max="1" min="1" style="0" width="31.5"/>
    <col collapsed="false" customWidth="true" hidden="false" outlineLevel="0" max="4" min="2" style="0" width="19.12"/>
    <col collapsed="false" customWidth="true" hidden="false" outlineLevel="0" max="5" min="5" style="0" width="27.25"/>
    <col collapsed="false" customWidth="true" hidden="false" outlineLevel="0" max="6" min="6" style="0" width="17.38"/>
    <col collapsed="false" customWidth="true" hidden="false" outlineLevel="0" max="9" min="7" style="0" width="19.77"/>
    <col collapsed="false" customWidth="true" hidden="false" outlineLevel="0" max="10" min="10" style="0" width="29.88"/>
    <col collapsed="false" customWidth="true" hidden="false" outlineLevel="0" max="11" min="11" style="0" width="46.63"/>
    <col collapsed="false" customWidth="true" hidden="false" outlineLevel="0" max="12" min="12" style="0" width="20.25"/>
    <col collapsed="false" customWidth="true" hidden="false" outlineLevel="0" max="16" min="13" style="0" width="19.12"/>
    <col collapsed="false" customWidth="true" hidden="false" outlineLevel="0" max="17" min="17" style="0" width="31.5"/>
    <col collapsed="false" customWidth="true" hidden="false" outlineLevel="0" max="19" min="18" style="0" width="25.63"/>
    <col collapsed="false" customWidth="true" hidden="false" outlineLevel="0" max="22" min="22" style="0" width="52.51"/>
    <col collapsed="false" customWidth="true" hidden="false" outlineLevel="0" max="25" min="23" style="0" width="53"/>
    <col collapsed="false" customWidth="true" hidden="false" outlineLevel="0" max="26" min="26" style="0" width="33.63"/>
    <col collapsed="false" customWidth="true" hidden="false" outlineLevel="0" max="37" min="27" style="0" width="26"/>
  </cols>
  <sheetData>
    <row r="1" customFormat="false" ht="15.75" hidden="false" customHeight="true" outlineLevel="0" collapsed="false">
      <c r="A1" s="28" t="s">
        <v>29</v>
      </c>
      <c r="B1" s="28" t="s">
        <v>33</v>
      </c>
      <c r="C1" s="28" t="s">
        <v>37</v>
      </c>
      <c r="D1" s="28" t="s">
        <v>87</v>
      </c>
      <c r="E1" s="28" t="s">
        <v>88</v>
      </c>
      <c r="F1" s="28" t="s">
        <v>46</v>
      </c>
      <c r="G1" s="28" t="s">
        <v>49</v>
      </c>
      <c r="H1" s="28" t="s">
        <v>89</v>
      </c>
      <c r="I1" s="28" t="s">
        <v>51</v>
      </c>
      <c r="J1" s="28" t="s">
        <v>90</v>
      </c>
      <c r="K1" s="28" t="s">
        <v>91</v>
      </c>
      <c r="L1" s="29"/>
      <c r="M1" s="29"/>
      <c r="N1" s="29"/>
      <c r="O1" s="29"/>
      <c r="P1" s="29"/>
      <c r="Q1" s="29"/>
      <c r="R1" s="30"/>
      <c r="S1" s="28" t="s">
        <v>92</v>
      </c>
      <c r="T1" s="31" t="s">
        <v>93</v>
      </c>
      <c r="U1" s="31" t="s">
        <v>94</v>
      </c>
      <c r="V1" s="32" t="s">
        <v>95</v>
      </c>
      <c r="W1" s="32" t="s">
        <v>96</v>
      </c>
      <c r="X1" s="32" t="s">
        <v>97</v>
      </c>
      <c r="Y1" s="30" t="s">
        <v>98</v>
      </c>
      <c r="Z1" s="28" t="s">
        <v>99</v>
      </c>
      <c r="AA1" s="33"/>
      <c r="AB1" s="33"/>
      <c r="AC1" s="33"/>
      <c r="AD1" s="28" t="s">
        <v>100</v>
      </c>
      <c r="AE1" s="28" t="s">
        <v>101</v>
      </c>
      <c r="AF1" s="28"/>
      <c r="AG1" s="28"/>
      <c r="AH1" s="28"/>
      <c r="AI1" s="28"/>
      <c r="AJ1" s="28"/>
      <c r="AK1" s="28"/>
    </row>
    <row r="2" customFormat="false" ht="15.75" hidden="false" customHeight="true" outlineLevel="0" collapsed="false">
      <c r="A2" s="34" t="s">
        <v>28</v>
      </c>
      <c r="B2" s="34" t="s">
        <v>32</v>
      </c>
      <c r="C2" s="34" t="s">
        <v>36</v>
      </c>
      <c r="D2" s="34" t="s">
        <v>39</v>
      </c>
      <c r="E2" s="34" t="s">
        <v>43</v>
      </c>
      <c r="F2" s="34" t="s">
        <v>45</v>
      </c>
      <c r="G2" s="34" t="s">
        <v>48</v>
      </c>
      <c r="H2" s="35" t="s">
        <v>102</v>
      </c>
      <c r="I2" s="35" t="s">
        <v>50</v>
      </c>
      <c r="J2" s="35" t="s">
        <v>30</v>
      </c>
      <c r="K2" s="35" t="s">
        <v>34</v>
      </c>
      <c r="L2" s="35" t="s">
        <v>38</v>
      </c>
      <c r="M2" s="35" t="s">
        <v>41</v>
      </c>
      <c r="N2" s="35" t="s">
        <v>103</v>
      </c>
      <c r="O2" s="35" t="s">
        <v>104</v>
      </c>
      <c r="P2" s="35" t="s">
        <v>105</v>
      </c>
      <c r="Q2" s="35" t="s">
        <v>106</v>
      </c>
      <c r="R2" s="35" t="s">
        <v>107</v>
      </c>
      <c r="S2" s="35" t="s">
        <v>108</v>
      </c>
      <c r="T2" s="36" t="s">
        <v>60</v>
      </c>
      <c r="U2" s="37" t="s">
        <v>63</v>
      </c>
      <c r="V2" s="38" t="s">
        <v>109</v>
      </c>
      <c r="W2" s="38" t="s">
        <v>110</v>
      </c>
      <c r="X2" s="38" t="s">
        <v>111</v>
      </c>
      <c r="Y2" s="38" t="s">
        <v>112</v>
      </c>
      <c r="Z2" s="34" t="s">
        <v>113</v>
      </c>
      <c r="AA2" s="34" t="s">
        <v>114</v>
      </c>
      <c r="AB2" s="34" t="s">
        <v>115</v>
      </c>
      <c r="AC2" s="34" t="s">
        <v>116</v>
      </c>
      <c r="AD2" s="34" t="s">
        <v>117</v>
      </c>
      <c r="AE2" s="34" t="s">
        <v>118</v>
      </c>
      <c r="AF2" s="34" t="s">
        <v>119</v>
      </c>
      <c r="AG2" s="34" t="s">
        <v>120</v>
      </c>
      <c r="AH2" s="34" t="s">
        <v>121</v>
      </c>
      <c r="AI2" s="34" t="s">
        <v>122</v>
      </c>
      <c r="AJ2" s="34" t="s">
        <v>123</v>
      </c>
      <c r="AK2" s="34" t="s">
        <v>124</v>
      </c>
    </row>
    <row r="3" customFormat="false" ht="96" hidden="false" customHeight="true" outlineLevel="0" collapsed="false">
      <c r="A3" s="39" t="s">
        <v>125</v>
      </c>
      <c r="B3" s="40" t="s">
        <v>126</v>
      </c>
      <c r="C3" s="40" t="s">
        <v>127</v>
      </c>
      <c r="D3" s="40" t="s">
        <v>128</v>
      </c>
      <c r="E3" s="41"/>
      <c r="F3" s="41" t="s">
        <v>129</v>
      </c>
      <c r="G3" s="42" t="s">
        <v>130</v>
      </c>
      <c r="H3" s="43" t="s">
        <v>131</v>
      </c>
      <c r="I3" s="40"/>
      <c r="J3" s="40" t="s">
        <v>132</v>
      </c>
      <c r="K3" s="44" t="s">
        <v>133</v>
      </c>
      <c r="L3" s="40" t="s">
        <v>134</v>
      </c>
      <c r="M3" s="40"/>
      <c r="N3" s="40" t="s">
        <v>135</v>
      </c>
      <c r="O3" s="40"/>
      <c r="P3" s="40" t="s">
        <v>136</v>
      </c>
      <c r="Q3" s="40"/>
      <c r="R3" s="40" t="s">
        <v>137</v>
      </c>
      <c r="S3" s="40"/>
      <c r="T3" s="40" t="s">
        <v>138</v>
      </c>
      <c r="U3" s="40" t="n">
        <v>1</v>
      </c>
      <c r="V3" s="40" t="s">
        <v>139</v>
      </c>
      <c r="W3" s="40" t="s">
        <v>140</v>
      </c>
      <c r="X3" s="40" t="s">
        <v>141</v>
      </c>
      <c r="Y3" s="40" t="s">
        <v>140</v>
      </c>
      <c r="Z3" s="45" t="s">
        <v>142</v>
      </c>
      <c r="AA3" s="40" t="s">
        <v>143</v>
      </c>
      <c r="AB3" s="40" t="s">
        <v>144</v>
      </c>
      <c r="AC3" s="40" t="n">
        <v>1</v>
      </c>
      <c r="AD3" s="45" t="s">
        <v>145</v>
      </c>
      <c r="AE3" s="40" t="s">
        <v>143</v>
      </c>
      <c r="AF3" s="40" t="s">
        <v>146</v>
      </c>
      <c r="AG3" s="40" t="n">
        <v>2</v>
      </c>
      <c r="AH3" s="40" t="s">
        <v>145</v>
      </c>
      <c r="AI3" s="46" t="s">
        <v>143</v>
      </c>
      <c r="AJ3" s="0" t="s">
        <v>147</v>
      </c>
      <c r="AK3" s="0" t="n">
        <v>3</v>
      </c>
    </row>
    <row r="4" customFormat="false" ht="15.75" hidden="false" customHeight="true" outlineLevel="0" collapsed="false">
      <c r="A4" s="47"/>
    </row>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L1:Q1"/>
  </mergeCells>
  <conditionalFormatting sqref="R3">
    <cfRule type="expression" priority="2" aboveAverage="0" equalAverage="0" bottom="0" percent="0" rank="0" text="" dxfId="0">
      <formula>LEN(TRIM(R3))&gt;0</formula>
    </cfRule>
  </conditionalFormatting>
  <dataValidations count="5">
    <dataValidation allowBlank="true" errorStyle="stop" operator="between" showDropDown="false" showErrorMessage="true" showInputMessage="false" sqref="AA3 AE3 AI3" type="list">
      <formula1>"JPG/jpeg,PDF,Mp4,DOC,Mp3,png"</formula1>
      <formula2>0</formula2>
    </dataValidation>
    <dataValidation allowBlank="true" errorStyle="stop" operator="between" showDropDown="false" showErrorMessage="true" showInputMessage="false" sqref="C3 Q3" type="list">
      <formula1>"Yes,No"</formula1>
      <formula2>0</formula2>
    </dataValidation>
    <dataValidation allowBlank="true" errorStyle="stop" operator="between" showDropDown="false" showErrorMessage="true" showInputMessage="false" sqref="H3" type="list">
      <formula1>"District Education Officer,Mentee,Public,User,Session Manager,Head Master,BEO,AMO,Cluster Resource Persons,Cluster Academic Coordinator,Principle,Block Education Officer,Block Academic Coordinator,District Resource Person,State Project Director,State Leve"&amp;"l Campaign Coordinator"</formula1>
      <formula2>0</formula2>
    </dataValidation>
    <dataValidation allowBlank="true" errorStyle="stop" operator="between" showDropDown="false" showErrorMessage="true" showInputMessage="false" sqref="W3:Y3" type="list">
      <formula1>"YES,NO"</formula1>
      <formula2>0</formula2>
    </dataValidation>
    <dataValidation allowBlank="true" errorStyle="stop" operator="between" showDropDown="false" showErrorMessage="true" showInputMessage="false" sqref="G3" type="list">
      <formula1>"1 week,2 week,3 week,4 week,5 week,6 week"</formula1>
      <formula2>0</formula2>
    </dataValidation>
  </dataValidations>
  <hyperlinks>
    <hyperlink ref="K3" r:id="rId1" display="https://youtu.be/libKVRa01L8?feature=shared"/>
    <hyperlink ref="Z3" r:id="rId2" display="https://drive.google.com/file/d/1KDgmI6G8MBacNS38fR1MnETgrFIGYe7S/view?usp=shari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5" activeCellId="0" sqref="A5"/>
    </sheetView>
  </sheetViews>
  <sheetFormatPr defaultColWidth="12.73046875" defaultRowHeight="15" zeroHeight="false" outlineLevelRow="0" outlineLevelCol="0"/>
  <cols>
    <col collapsed="false" customWidth="true" hidden="false" outlineLevel="0" max="1" min="1" style="0" width="36.88"/>
    <col collapsed="false" customWidth="true" hidden="false" outlineLevel="0" max="2" min="2" style="0" width="31.62"/>
    <col collapsed="false" customWidth="true" hidden="false" outlineLevel="0" max="3" min="3" style="0" width="33.63"/>
    <col collapsed="false" customWidth="true" hidden="false" outlineLevel="0" max="4" min="4" style="0" width="38.75"/>
  </cols>
  <sheetData>
    <row r="1" customFormat="false" ht="15" hidden="false" customHeight="false" outlineLevel="0" collapsed="false">
      <c r="A1" s="41" t="s">
        <v>148</v>
      </c>
      <c r="B1" s="41" t="s">
        <v>149</v>
      </c>
      <c r="C1" s="41" t="s">
        <v>150</v>
      </c>
      <c r="D1" s="41" t="s">
        <v>151</v>
      </c>
      <c r="E1" s="41" t="s">
        <v>152</v>
      </c>
      <c r="F1" s="41" t="s">
        <v>153</v>
      </c>
      <c r="G1" s="41" t="s">
        <v>154</v>
      </c>
      <c r="H1" s="41" t="s">
        <v>155</v>
      </c>
      <c r="I1" s="41" t="s">
        <v>156</v>
      </c>
      <c r="J1" s="41" t="s">
        <v>157</v>
      </c>
      <c r="K1" s="41" t="s">
        <v>158</v>
      </c>
      <c r="L1" s="41" t="s">
        <v>159</v>
      </c>
      <c r="M1" s="41" t="s">
        <v>160</v>
      </c>
    </row>
    <row r="2" customFormat="false" ht="15" hidden="false" customHeight="false" outlineLevel="0" collapsed="false">
      <c r="A2" s="41" t="s">
        <v>161</v>
      </c>
      <c r="B2" s="41" t="str">
        <f aca="false">'Project upload'!A3</f>
        <v>TestImage</v>
      </c>
      <c r="C2" s="41" t="str">
        <f aca="false">IFERROR(__xludf.dummyfunction("GOOGLETRANSLATE(B2,""en"",C1)"),"पोषण मास्टरशेफ प्रतियोगिता")</f>
        <v>पोषण मास्टरशेफ प्रतियोगिता</v>
      </c>
      <c r="D2" s="41" t="str">
        <f aca="false">IFERROR(__xludf.dummyfunction("GOOGLETRANSLATE(B2,""en"",D1)"),"ನ್ಯೂಟ್ರಿಷನ್ ಮಾಸ್ಟರ್ಚೆಫ್ ಸ್ಪರ್ಧೆ")</f>
        <v>ನ್ಯೂಟ್ರಿಷನ್ ಮಾಸ್ಟರ್ಚೆಫ್ ಸ್ಪರ್ಧೆ</v>
      </c>
      <c r="E2" s="41" t="str">
        <f aca="false">IFERROR(__xludf.dummyfunction("GOOGLETRANSLATE(B2,""en"",E1)"),"న్యూట్రిషన్ మాస్టర్ చెఫ్ పోటీ")</f>
        <v>న్యూట్రిషన్ మాస్టర్ చెఫ్ పోటీ</v>
      </c>
      <c r="F2" s="41" t="str">
        <f aca="false">IFERROR(__xludf.dummyfunction("GOOGLETRANSLATE(B2,""en"",F1)"),"ஊட்டச்சத்து மாஸ்டர்செஃப் போட்டி")</f>
        <v>ஊட்டச்சத்து மாஸ்டர்செஃப் போட்டி</v>
      </c>
      <c r="G2" s="41" t="str">
        <f aca="false">IFERROR(__xludf.dummyfunction("GOOGLETRANSLATE(B2,""en"",G1)"),"പോഷകാഹാര മാസ്റ്റർഷെഫ് മത്സരം")</f>
        <v>പോഷകാഹാര മാസ്റ്റർഷെഫ് മത്സരം</v>
      </c>
      <c r="H2" s="41" t="str">
        <f aca="false">IFERROR(__xludf.dummyfunction("GOOGLETRANSLATE(B2,""en"",H1)"),"पोषण मास्टरशेफ स्पर्धा")</f>
        <v>पोषण मास्टरशेफ स्पर्धा</v>
      </c>
      <c r="I2" s="41" t="str">
        <f aca="false">IFERROR(__xludf.dummyfunction("GOOGLETRANSLATE(B2,""en"",I1)"),"પોષણ માસ્ટરશેફ સ્પર્ધા")</f>
        <v>પોષણ માસ્ટરશેફ સ્પર્ધા</v>
      </c>
      <c r="J2" s="48" t="str">
        <f aca="false">IFERROR(__xludf.dummyfunction("GOOGLETRANSLATE(B2,""en"",J1)"),"পুষ্টি মাস্টারশেফ প্রতিযোগিতা")</f>
        <v>পুষ্টি মাস্টারশেফ প্রতিযোগিতা</v>
      </c>
      <c r="K2" s="48" t="str">
        <f aca="false">IFERROR(__xludf.dummyfunction("GOOGLETRANSLATE(B2,""en"",K1)"),"نیوٹریشن ماسٹر شیف مقابلہ")</f>
        <v>نیوٹریشن ماسٹر شیف مقابلہ</v>
      </c>
      <c r="L2" s="48" t="str">
        <f aca="false">IFERROR(__xludf.dummyfunction("GOOGLETRANSLATE(B2,""en"",L1)"),"ਪੋਸ਼ਣ ਮਾਸਟਰਸ਼ੈਫ ਮੁਕਾਬਲਾ")</f>
        <v>ਪੋਸ਼ਣ ਮਾਸਟਰਸ਼ੈਫ ਮੁਕਾਬਲਾ</v>
      </c>
      <c r="M2" s="48" t="str">
        <f aca="false">IFERROR(__xludf.dummyfunction("GOOGLETRANSLATE(B2,""en"",M1)"),"ପୁଷ୍ଟିକର ମାଷ୍ଟରଚେଫ୍ ପ୍ରତିଯୋଗିତା |")</f>
        <v>ପୁଷ୍ଟିକର ମାଷ୍ଟରଚେଫ୍ ପ୍ରତିଯୋଗିତା |</v>
      </c>
    </row>
    <row r="3" customFormat="false" ht="94.5" hidden="false" customHeight="true" outlineLevel="0" collapsed="false">
      <c r="A3" s="41" t="s">
        <v>162</v>
      </c>
      <c r="B3" s="41" t="str">
        <f aca="false">'Project upload'!F3</f>
        <v>To build parent investment in the school and promote the adoption of nutritious food practices that improve student health, attendance, and learning outcomes.</v>
      </c>
      <c r="C3" s="41" t="str">
        <f aca="false">IFERROR(__xludf.dummyfunction("GOOGLETRANSLATE(B3,""en"",C1)"),"स्कूल में अभिभावकों का निवेश बढ़ाना और विद्यार्थियों के स्वास्थ्य, उपस्थिति और सीखने के परिणामों में सुधार करने वाले पौष्टिक भोजन प्रथाओं को अपनाने को बढ़ावा देना।")</f>
        <v>स्कूल में अभिभावकों का निवेश बढ़ाना और विद्यार्थियों के स्वास्थ्य, उपस्थिति और सीखने के परिणामों में सुधार करने वाले पौष्टिक भोजन प्रथाओं को अपनाने को बढ़ावा देना।</v>
      </c>
      <c r="D3" s="49" t="str">
        <f aca="false">IFERROR(__xludf.dummyfunction("GOOGLETRANSLATE(B3,""en"",D1)"),"ಶಾಲೆಯಲ್ಲಿ ಪೋಷಕರ ಹೂಡಿಕೆಯನ್ನು ನಿರ್ಮಿಸಲು ಮತ್ತು ವಿದ್ಯಾರ್ಥಿಗಳ ಆರೋಗ್ಯ, ಹಾಜರಾತಿ ಮತ್ತು ಕಲಿಕೆಯ ಫಲಿತಾಂಶಗಳನ್ನು ಸುಧಾರಿಸುವ ಪೌಷ್ಟಿಕ ಆಹಾರ ಪದ್ಧತಿಗಳ ಅಳವಡಿಕೆಯನ್ನು ಉತ್ತೇಜಿಸಲು.")</f>
        <v>ಶಾಲೆಯಲ್ಲಿ ಪೋಷಕರ ಹೂಡಿಕೆಯನ್ನು ನಿರ್ಮಿಸಲು ಮತ್ತು ವಿದ್ಯಾರ್ಥಿಗಳ ಆರೋಗ್ಯ, ಹಾಜರಾತಿ ಮತ್ತು ಕಲಿಕೆಯ ಫಲಿತಾಂಶಗಳನ್ನು ಸುಧಾರಿಸುವ ಪೌಷ್ಟಿಕ ಆಹಾರ ಪದ್ಧತಿಗಳ ಅಳವಡಿಕೆಯನ್ನು ಉತ್ತೇಜಿಸಲು.</v>
      </c>
      <c r="E3" s="49" t="str">
        <f aca="false">IFERROR(__xludf.dummyfunction("GOOGLETRANSLATE(B3,""en"",E1)"),"పాఠశాలలో తల్లిదండ్రుల పెట్టుబడిని నిర్మించడం మరియు విద్యార్థుల ఆరోగ్యం, హాజరు మరియు అభ్యాస ఫలితాలను మెరుగుపరిచే పోషకాహార ఆహార పద్ధతులను అనుసరించడాన్ని ప్రోత్సహించడం.")</f>
        <v>పాఠశాలలో తల్లిదండ్రుల పెట్టుబడిని నిర్మించడం మరియు విద్యార్థుల ఆరోగ్యం, హాజరు మరియు అభ్యాస ఫలితాలను మెరుగుపరిచే పోషకాహార ఆహార పద్ధతులను అనుసరించడాన్ని ప్రోత్సహించడం.</v>
      </c>
      <c r="F3" s="50" t="str">
        <f aca="false">IFERROR(__xludf.dummyfunction("GOOGLETRANSLATE(B3,""en"",F1)"),"பள்ளியில் பெற்றோர் முதலீட்டை உருவாக்குதல் மற்றும் மாணவர்களின் ஆரோக்கியம், வருகை மற்றும் கற்றல் விளைவுகளை மேம்படுத்தும் சத்தான உணவு முறைகளை பின்பற்றுவதை ஊக்குவித்தல்.")</f>
        <v>பள்ளியில் பெற்றோர் முதலீட்டை உருவாக்குதல் மற்றும் மாணவர்களின் ஆரோக்கியம், வருகை மற்றும் கற்றல் விளைவுகளை மேம்படுத்தும் சத்தான உணவு முறைகளை பின்பற்றுவதை ஊக்குவித்தல்.</v>
      </c>
      <c r="G3" s="41" t="str">
        <f aca="false">IFERROR(__xludf.dummyfunction("GOOGLETRANSLATE(B3,""en"",G1)"),"സ്‌കൂളിൽ രക്ഷാകർതൃ നിക്ഷേപം കെട്ടിപ്പടുക്കുന്നതിനും വിദ്യാർത്ഥികളുടെ ആരോഗ്യം, ഹാജർനില, പഠന ഫലങ്ങൾ എന്നിവ മെച്ചപ്പെടുത്തുന്ന പോഷകസമൃദ്ധമായ ഭക്ഷണരീതികൾ സ്വീകരിക്കുന്നത് പ്രോത്സാഹിപ്പിക്കുന്നതിനും.")</f>
        <v>സ്‌കൂളിൽ രക്ഷാകർതൃ നിക്ഷേപം കെട്ടിപ്പടുക്കുന്നതിനും വിദ്യാർത്ഥികളുടെ ആരോഗ്യം, ഹാജർനില, പഠന ഫലങ്ങൾ എന്നിവ മെച്ചപ്പെടുത്തുന്ന പോഷകസമൃദ്ധമായ ഭക്ഷണരീതികൾ സ്വീകരിക്കുന്നത് പ്രോത്സാഹിപ്പിക്കുന്നതിനും.</v>
      </c>
      <c r="H3" s="41" t="str">
        <f aca="false">IFERROR(__xludf.dummyfunction("GOOGLETRANSLATE(B3,""en"",H1)"),"शाळेत पालकांची गुंतवणूक तयार करणे आणि विद्यार्थ्यांचे आरोग्य, उपस्थिती आणि शिकण्याचे परिणाम सुधारणाऱ्या पौष्टिक आहार पद्धतींचा अवलंब करण्यास प्रोत्साहन देणे.")</f>
        <v>शाळेत पालकांची गुंतवणूक तयार करणे आणि विद्यार्थ्यांचे आरोग्य, उपस्थिती आणि शिकण्याचे परिणाम सुधारणाऱ्या पौष्टिक आहार पद्धतींचा अवलंब करण्यास प्रोत्साहन देणे.</v>
      </c>
      <c r="I3" s="41" t="str">
        <f aca="false">IFERROR(__xludf.dummyfunction("GOOGLETRANSLATE(B3,""en"",I1)"),"શાળામાં માતાપિતાના રોકાણનું નિર્માણ કરવું અને વિદ્યાર્થીઓના સ્વાસ્થ્ય, હાજરી અને અભ્યાસના પરિણામોમાં સુધારો કરતા પૌષ્ટિક ખોરાકની પદ્ધતિઓ અપનાવવા પ્રોત્સાહન આપવું.")</f>
        <v>શાળામાં માતાપિતાના રોકાણનું નિર્માણ કરવું અને વિદ્યાર્થીઓના સ્વાસ્થ્ય, હાજરી અને અભ્યાસના પરિણામોમાં સુધારો કરતા પૌષ્ટિક ખોરાકની પદ્ધતિઓ અપનાવવા પ્રોત્સાહન આપવું.</v>
      </c>
      <c r="J3" s="41" t="str">
        <f aca="false">IFERROR(__xludf.dummyfunction("GOOGLETRANSLATE(B3,""en"",J1)"),"স্কুলে অভিভাবকদের বিনিয়োগ গড়ে তোলা এবং পুষ্টিকর খাবারের অভ্যাস গ্রহণের প্রচার করা যা শিক্ষার্থীদের স্বাস্থ্য, উপস্থিতি এবং শেখার ফলাফলকে উন্নত করে।")</f>
        <v>স্কুলে অভিভাবকদের বিনিয়োগ গড়ে তোলা এবং পুষ্টিকর খাবারের অভ্যাস গ্রহণের প্রচার করা যা শিক্ষার্থীদের স্বাস্থ্য, উপস্থিতি এবং শেখার ফলাফলকে উন্নত করে।</v>
      </c>
      <c r="K3" s="41" t="str">
        <f aca="false">IFERROR(__xludf.dummyfunction("GOOGLETRANSLATE(B3,""en"",K1)"),"اسکول میں والدین کی سرمایہ کاری کو فروغ دینا اور غذائیت سے بھرپور کھانے کے طریقوں کو اپنانے کو فروغ دینا جو طلباء کی صحت، حاضری، اور سیکھنے کے نتائج کو بہتر بناتے ہیں۔")</f>
        <v>اسکول میں والدین کی سرمایہ کاری کو فروغ دینا اور غذائیت سے بھرپور کھانے کے طریقوں کو اپنانے کو فروغ دینا جو طلباء کی صحت، حاضری، اور سیکھنے کے نتائج کو بہتر بناتے ہیں۔</v>
      </c>
      <c r="L3" s="41" t="str">
        <f aca="false">IFERROR(__xludf.dummyfunction("GOOGLETRANSLATE(B3,""en"",L1)"),"ਸਕੂਲ ਵਿੱਚ ਮਾਤਾ-ਪਿਤਾ ਦਾ ਨਿਵੇਸ਼ ਬਣਾਉਣਾ ਅਤੇ ਵਿਦਿਆਰਥੀਆਂ ਦੀ ਸਿਹਤ, ਹਾਜ਼ਰੀ, ਅਤੇ ਸਿੱਖਣ ਦੇ ਨਤੀਜਿਆਂ ਵਿੱਚ ਸੁਧਾਰ ਕਰਨ ਵਾਲੇ ਪੌਸ਼ਟਿਕ ਭੋਜਨ ਅਭਿਆਸਾਂ ਨੂੰ ਅਪਣਾਉਣ ਨੂੰ ਉਤਸ਼ਾਹਿਤ ਕਰਨਾ।")</f>
        <v>ਸਕੂਲ ਵਿੱਚ ਮਾਤਾ-ਪਿਤਾ ਦਾ ਨਿਵੇਸ਼ ਬਣਾਉਣਾ ਅਤੇ ਵਿਦਿਆਰਥੀਆਂ ਦੀ ਸਿਹਤ, ਹਾਜ਼ਰੀ, ਅਤੇ ਸਿੱਖਣ ਦੇ ਨਤੀਜਿਆਂ ਵਿੱਚ ਸੁਧਾਰ ਕਰਨ ਵਾਲੇ ਪੌਸ਼ਟਿਕ ਭੋਜਨ ਅਭਿਆਸਾਂ ਨੂੰ ਅਪਣਾਉਣ ਨੂੰ ਉਤਸ਼ਾਹਿਤ ਕਰਨਾ।</v>
      </c>
      <c r="M3" s="41" t="str">
        <f aca="false">IFERROR(__xludf.dummyfunction("GOOGLETRANSLATE(B3,""en"",M1)"),"ବିଦ୍ୟାଳୟରେ ପିତାମାତାଙ୍କ ପୁଞ୍ଜି ବିନିଯୋଗ ଏବଂ ପୁଷ୍ଟିକର ଖାଦ୍ୟ ଅଭ୍ୟାସ ଗ୍ରହଣ କରିବାକୁ ପ୍ରୋତ୍ସାହିତ କରିବା ଯାହା ଛାତ୍ରଙ୍କ ସ୍ୱାସ୍ଥ୍ୟ, ଉପସ୍ଥାନ ଏବଂ ଶିକ୍ଷଣ ଫଳାଫଳକୁ ଉନ୍ନତ କରିଥାଏ |")</f>
        <v>ବିଦ୍ୟାଳୟରେ ପିତାମାତାଙ୍କ ପୁଞ୍ଜି ବିନିଯୋଗ ଏବଂ ପୁଷ୍ଟିକର ଖାଦ୍ୟ ଅଭ୍ୟାସ ଗ୍ରହଣ କରିବାକୁ ପ୍ରୋତ୍ସାହିତ କରିବା ଯାହା ଛାତ୍ରଙ୍କ ସ୍ୱାସ୍ଥ୍ୟ, ଉପସ୍ଥାନ ଏବଂ ଶିକ୍ଷଣ ଫଳାଫଳକୁ ଉନ୍ନତ କରିଥାଏ |</v>
      </c>
    </row>
    <row r="4" customFormat="false" ht="15" hidden="false" customHeight="false" outlineLevel="0" collapsed="false">
      <c r="A4" s="41" t="s">
        <v>163</v>
      </c>
      <c r="B4" s="41" t="str">
        <f aca="false">'Project upload'!G3</f>
        <v>6 week</v>
      </c>
      <c r="C4" s="41" t="str">
        <f aca="false">IFERROR(__xludf.dummyfunction("GOOGLETRANSLATE(B4,""en"",C1)"),"6 सप्ताह")</f>
        <v>6 सप्ताह</v>
      </c>
      <c r="D4" s="49" t="str">
        <f aca="false">IFERROR(__xludf.dummyfunction("GOOGLETRANSLATE(B4,""en"",D1)"),"6 ವಾರ")</f>
        <v>6 ವಾರ</v>
      </c>
      <c r="E4" s="49" t="str">
        <f aca="false">IFERROR(__xludf.dummyfunction("GOOGLETRANSLATE(B4,""en"",E1)"),"6 వారాలు")</f>
        <v>6 వారాలు</v>
      </c>
      <c r="F4" s="50" t="str">
        <f aca="false">IFERROR(__xludf.dummyfunction("GOOGLETRANSLATE(B4,""en"",F1)"),"6 வாரம்")</f>
        <v>6 வாரம்</v>
      </c>
      <c r="G4" s="41" t="str">
        <f aca="false">IFERROR(__xludf.dummyfunction("GOOGLETRANSLATE(B4,""en"",G1)"),"6 ആഴ്ച")</f>
        <v>6 ആഴ്ച</v>
      </c>
      <c r="H4" s="41" t="str">
        <f aca="false">IFERROR(__xludf.dummyfunction("GOOGLETRANSLATE(B4,""en"",H1)"),"6 आठवडा")</f>
        <v>6 आठवडा</v>
      </c>
      <c r="I4" s="41" t="str">
        <f aca="false">IFERROR(__xludf.dummyfunction("GOOGLETRANSLATE(B4,""en"",I1)"),"6 સપ્તાહ")</f>
        <v>6 સપ્તાહ</v>
      </c>
      <c r="J4" s="41" t="str">
        <f aca="false">IFERROR(__xludf.dummyfunction("GOOGLETRANSLATE(B4,""en"",J1)"),"6 সপ্তাহ")</f>
        <v>6 সপ্তাহ</v>
      </c>
      <c r="K4" s="48" t="str">
        <f aca="false">IFERROR(__xludf.dummyfunction("GOOGLETRANSLATE(B4,""en"",K1)"),"6 ہفتہ")</f>
        <v>6 ہفتہ</v>
      </c>
      <c r="L4" s="48" t="str">
        <f aca="false">IFERROR(__xludf.dummyfunction("GOOGLETRANSLATE(B4,""en"",L1)"),"6 ਹਫ਼ਤੇ")</f>
        <v>6 ਹਫ਼ਤੇ</v>
      </c>
      <c r="M4" s="48" t="str">
        <f aca="false">IFERROR(__xludf.dummyfunction("GOOGLETRANSLATE(B4,""en"",M1)"),"6 ସପ୍ତାହ")</f>
        <v>6 ସପ୍ତାହ</v>
      </c>
    </row>
    <row r="5" customFormat="false" ht="15" hidden="false" customHeight="false" outlineLevel="0" collapsed="false">
      <c r="A5" s="41" t="s">
        <v>164</v>
      </c>
      <c r="B5" s="41" t="str">
        <f aca="false">'Project upload'!H3</f>
        <v>District Education Officer</v>
      </c>
      <c r="C5" s="41" t="str">
        <f aca="false">IFERROR(__xludf.dummyfunction("GOOGLETRANSLATE(B6,""en"",C1)"),"जिला शिक्षा अधिकारी")</f>
        <v>जिला शिक्षा अधिकारी</v>
      </c>
      <c r="D5" s="49" t="str">
        <f aca="false">IFERROR(__xludf.dummyfunction("GOOGLETRANSLATE(B6,""en"",D1)"),"ಜಿಲ್ಲಾ ಶಿಕ್ಷಣಾಧಿಕಾರಿ")</f>
        <v>ಜಿಲ್ಲಾ ಶಿಕ್ಷಣಾಧಿಕಾರಿ</v>
      </c>
      <c r="E5" s="49" t="str">
        <f aca="false">IFERROR(__xludf.dummyfunction("GOOGLETRANSLATE(B6,""en"",E1)"),"జిల్లా విద్యాశాఖాధికారి")</f>
        <v>జిల్లా విద్యాశాఖాధికారి</v>
      </c>
      <c r="F5" s="50" t="str">
        <f aca="false">IFERROR(__xludf.dummyfunction("GOOGLETRANSLATE(B6,""en"",F1)"),"மாவட்ட கல்வி அலுவலர்")</f>
        <v>மாவட்ட கல்வி அலுவலர்</v>
      </c>
      <c r="G5" s="41" t="str">
        <f aca="false">IFERROR(__xludf.dummyfunction("GOOGLETRANSLATE(B6,""en"",G1)"),"ജില്ലാ വിദ്യാഭ്യാസ ഓഫീസർ")</f>
        <v>ജില്ലാ വിദ്യാഭ്യാസ ഓഫീസർ</v>
      </c>
      <c r="H5" s="41" t="str">
        <f aca="false">IFERROR(__xludf.dummyfunction("GOOGLETRANSLATE(B6,""en"",H1)"),"जिल्हा शिक्षणाधिकारी")</f>
        <v>जिल्हा शिक्षणाधिकारी</v>
      </c>
      <c r="I5" s="41" t="str">
        <f aca="false">IFERROR(__xludf.dummyfunction("GOOGLETRANSLATE(B6,""en"",I1)"),"જિલ્લા શિક્ષણાધિકારી")</f>
        <v>જિલ્લા શિક્ષણાધિકારી</v>
      </c>
      <c r="J5" s="41" t="str">
        <f aca="false">IFERROR(__xludf.dummyfunction("GOOGLETRANSLATE(B6,""en"",J1)"),"জেলা শিক্ষা অফিসার মো")</f>
        <v>জেলা শিক্ষা অফিসার মো</v>
      </c>
      <c r="K5" s="41" t="str">
        <f aca="false">IFERROR(__xludf.dummyfunction("GOOGLETRANSLATE(B6,""en"",K1)"),"ڈسٹرکٹ ایجوکیشن آفیسر")</f>
        <v>ڈسٹرکٹ ایجوکیشن آفیسر</v>
      </c>
      <c r="L5" s="48" t="str">
        <f aca="false">IFERROR(__xludf.dummyfunction("GOOGLETRANSLATE(B6,""en"",L1)"),"ਜ਼ਿਲ੍ਹਾ ਸਿੱਖਿਆ ਅਫ਼ਸਰ ਸ")</f>
        <v>ਜ਼ਿਲ੍ਹਾ ਸਿੱਖਿਆ ਅਫ਼ਸਰ ਸ</v>
      </c>
      <c r="M5" s="48" t="str">
        <f aca="false">IFERROR(__xludf.dummyfunction("GOOGLETRANSLATE(B6,""en"",M1)"),"ଜିଲ୍ଲା ଶିକ୍ଷା ଅଧିକାରୀ")</f>
        <v>ଜିଲ୍ଲା ଶିକ୍ଷା ଅଧିକାରୀ</v>
      </c>
    </row>
    <row r="6" customFormat="false" ht="15" hidden="false" customHeight="false" outlineLevel="0" collapsed="false">
      <c r="A6" s="51" t="s">
        <v>165</v>
      </c>
      <c r="B6" s="41" t="str">
        <f aca="false">'Program details'!E3</f>
        <v>Building Trust in Education and Promoting Student Well-being</v>
      </c>
      <c r="C6" s="41" t="str">
        <f aca="false">IFERROR(__xludf.dummyfunction("GOOGLETRANSLATE(B7,""en"",C1)"),"शिक्षा में विश्वास पैदा करना और छात्र कल्याण को बढ़ावा देना")</f>
        <v>शिक्षा में विश्वास पैदा करना और छात्र कल्याण को बढ़ावा देना</v>
      </c>
      <c r="D6" s="49" t="str">
        <f aca="false">IFERROR(__xludf.dummyfunction("GOOGLETRANSLATE(B7,""en"",D1)"),"ಶಿಕ್ಷಣದಲ್ಲಿ ನಂಬಿಕೆಯನ್ನು ಬೆಳೆಸುವುದು ಮತ್ತು ವಿದ್ಯಾರ್ಥಿಗಳ ಯೋಗಕ್ಷೇಮವನ್ನು ಉತ್ತೇಜಿಸುವುದು")</f>
        <v>ಶಿಕ್ಷಣದಲ್ಲಿ ನಂಬಿಕೆಯನ್ನು ಬೆಳೆಸುವುದು ಮತ್ತು ವಿದ್ಯಾರ್ಥಿಗಳ ಯೋಗಕ್ಷೇಮವನ್ನು ಉತ್ತೇಜಿಸುವುದು</v>
      </c>
      <c r="E6" s="49" t="str">
        <f aca="false">IFERROR(__xludf.dummyfunction("GOOGLETRANSLATE(B7,""en"",E1)"),"విద్యలో విశ్వాసాన్ని పెంపొందించడం మరియు విద్యార్థుల శ్రేయస్సును ప్రోత్సహించడం")</f>
        <v>విద్యలో విశ్వాసాన్ని పెంపొందించడం మరియు విద్యార్థుల శ్రేయస్సును ప్రోత్సహించడం</v>
      </c>
      <c r="F6" s="50" t="str">
        <f aca="false">IFERROR(__xludf.dummyfunction("GOOGLETRANSLATE(B7,""en"",F1)"),"கல்வியில் நம்பிக்கையை உருவாக்குதல் மற்றும் மாணவர் நல்வாழ்வை மேம்படுத்துதல்")</f>
        <v>கல்வியில் நம்பிக்கையை உருவாக்குதல் மற்றும் மாணவர் நல்வாழ்வை மேம்படுத்துதல்</v>
      </c>
      <c r="G6" s="41" t="str">
        <f aca="false">IFERROR(__xludf.dummyfunction("GOOGLETRANSLATE(B7,""en"",G1)"),"വിദ്യാഭ്യാസത്തിൽ വിശ്വാസം വളർത്തുകയും വിദ്യാർത്ഥികളുടെ ക്ഷേമം പ്രോത്സാഹിപ്പിക്കുകയും ചെയ്യുക")</f>
        <v>വിദ്യാഭ്യാസത്തിൽ വിശ്വാസം വളർത്തുകയും വിദ്യാർത്ഥികളുടെ ക്ഷേമം പ്രോത്സാഹിപ്പിക്കുകയും ചെയ്യുക</v>
      </c>
      <c r="H6" s="41" t="str">
        <f aca="false">IFERROR(__xludf.dummyfunction("GOOGLETRANSLATE(B7,""en"",H1)"),"शिक्षणावर विश्वास निर्माण करणे आणि विद्यार्थ्यांच्या कल्याणास प्रोत्साहन देणे")</f>
        <v>शिक्षणावर विश्वास निर्माण करणे आणि विद्यार्थ्यांच्या कल्याणास प्रोत्साहन देणे</v>
      </c>
      <c r="I6" s="41" t="str">
        <f aca="false">IFERROR(__xludf.dummyfunction("GOOGLETRANSLATE(B7,""en"",I1)"),"શિક્ષણમાં ટ્રસ્ટ બનાવવું અને વિદ્યાર્થીઓની સુખાકારીને પ્રોત્સાહન આપવું")</f>
        <v>શિક્ષણમાં ટ્રસ્ટ બનાવવું અને વિદ્યાર્થીઓની સુખાકારીને પ્રોત્સાહન આપવું</v>
      </c>
      <c r="J6" s="41" t="str">
        <f aca="false">IFERROR(__xludf.dummyfunction("GOOGLETRANSLATE(B7,""en"",J1)"),"শিক্ষার উপর আস্থা গড়ে তোলা এবং শিক্ষার্থীদের কল্যাণের প্রচার করা")</f>
        <v>শিক্ষার উপর আস্থা গড়ে তোলা এবং শিক্ষার্থীদের কল্যাণের প্রচার করা</v>
      </c>
      <c r="K6" s="48" t="str">
        <f aca="false">IFERROR(__xludf.dummyfunction("GOOGLETRANSLATE(B7,""en"",K1)"),"تعلیم میں اعتماد کی تعمیر اور طلباء کی فلاح و بہبود کو فروغ دینا")</f>
        <v>تعلیم میں اعتماد کی تعمیر اور طلباء کی فلاح و بہبود کو فروغ دینا</v>
      </c>
      <c r="L6" s="48" t="str">
        <f aca="false">IFERROR(__xludf.dummyfunction("GOOGLETRANSLATE(B7,""en"",L1)"),"ਸਿੱਖਿਆ ਵਿੱਚ ਟਰੱਸਟ ਬਣਾਉਣਾ ਅਤੇ ਵਿਦਿਆਰਥੀਆਂ ਦੀ ਭਲਾਈ ਨੂੰ ਉਤਸ਼ਾਹਿਤ ਕਰਨਾ")</f>
        <v>ਸਿੱਖਿਆ ਵਿੱਚ ਟਰੱਸਟ ਬਣਾਉਣਾ ਅਤੇ ਵਿਦਿਆਰਥੀਆਂ ਦੀ ਭਲਾਈ ਨੂੰ ਉਤਸ਼ਾਹਿਤ ਕਰਨਾ</v>
      </c>
      <c r="M6" s="41" t="str">
        <f aca="false">IFERROR(__xludf.dummyfunction("GOOGLETRANSLATE(B7,""en"",M1)"),"ଶିକ୍ଷା ଉପରେ ବିଶ୍ୱାସ ସୃଷ୍ଟି କରିବା ଏବଂ ଛାତ୍ରମାନଙ୍କ ଉନ୍ନତି ପାଇଁ ପ୍ରୋତ୍ସାହନ |")</f>
        <v>ଶିକ୍ଷା ଉପରେ ବିଶ୍ୱାସ ସୃଷ୍ଟି କରିବା ଏବଂ ଛାତ୍ରମାନଙ୍କ ଉନ୍ନତି ପାଇଁ ପ୍ରୋତ୍ସାହନ |</v>
      </c>
    </row>
    <row r="7" customFormat="false" ht="63.75" hidden="false" customHeight="true" outlineLevel="0" collapsed="false">
      <c r="A7" s="41" t="s">
        <v>166</v>
      </c>
      <c r="B7" s="41" t="str">
        <f aca="false">'Program details'!F3</f>
        <v>Parents, primarily daily wage earners, were initially skeptical about enrolling their children in the English medium school due to doubts about the school’s longevity and the capabilities of its teachers. Additionally, there was a lack of awareness regarding the importance of nutrition, leading to poor dietary habits among students, which negatively affected their health, learning, and attendance.</v>
      </c>
      <c r="C7" s="41" t="str">
        <f aca="false">IFERROR(__xludf.dummyfunction("GOOGLETRANSLATE(B8,""en"",C1)"),"माता-पिता, मुख्य रूप से दैनिक वेतन भोगी, स्कूल की लंबी अवधि और उसके शिक्षकों की क्षमताओं के बारे में संदेह के कारण शुरू में अपने बच्चों को अंग्रेजी माध्यम स्कूल में दाखिला दिलाने को लेकर संशय में थे। इसके अतिरिक्त, पोषण के महत्व के बारे में जागरूकता की कम"&amp;"ी थी, जिसके कारण छात्रों में खराब आहार संबंधी आदतें थीं, जिससे उनके स्वास्थ्य, सीखने और उपस्थिति पर नकारात्मक प्रभाव पड़ा।")</f>
        <v>माता-पिता, मुख्य रूप से दैनिक वेतन भोगी, स्कूल की लंबी अवधि और उसके शिक्षकों की क्षमताओं के बारे में संदेह के कारण शुरू में अपने बच्चों को अंग्रेजी माध्यम स्कूल में दाखिला दिलाने को लेकर संशय में थे। इसके अतिरिक्त, पोषण के महत्व के बारे में जागरूकता की कमी थी, जिसके कारण छात्रों में खराब आहार संबंधी आदतें थीं, जिससे उनके स्वास्थ्य, सीखने और उपस्थिति पर नकारात्मक प्रभाव पड़ा।</v>
      </c>
      <c r="D7" s="49" t="str">
        <f aca="false">IFERROR(__xludf.dummyfunction("GOOGLETRANSLATE(B8,""en"",D1)"),"ಪಾಲಕರು, ಪ್ರಾಥಮಿಕವಾಗಿ ದಿನಗೂಲಿದಾರರು, ಶಾಲೆಯ ದೀರ್ಘಾಯುಷ್ಯ ಮತ್ತು ಅದರ ಶಿಕ್ಷಕರ ಸಾಮರ್ಥ್ಯಗಳ ಬಗ್ಗೆ ಅನುಮಾನಗಳಿಂದಾಗಿ ತಮ್ಮ ಮಕ್ಕಳನ್ನು ಇಂಗ್ಲಿಷ್ ಮಾಧ್ಯಮ ಶಾಲೆಗೆ ಸೇರಿಸುವ ಬಗ್ಗೆ ಆರಂಭದಲ್ಲಿ ಸಂದೇಹ ವ್ಯಕ್ತಪಡಿಸಿದರು. ಹೆಚ್ಚುವರಿಯಾಗಿ, ಪೌಷ್ಟಿಕಾಂಶದ ಪ್ರಾಮುಖ್ಯತೆಯ ಬಗ್ಗೆ ಅರಿವಿನ ಕೊರತೆಯು ವಿದ್ಯಾರ"&amp;"್ಥಿಗಳಲ್ಲಿ ಕಳಪೆ ಆಹಾರ ಪದ್ಧತಿಗೆ ಕಾರಣವಾಗುತ್ತದೆ, ಇದು ಅವರ ಆರೋಗ್ಯ, ಕಲಿಕೆ ಮತ್ತು ಹಾಜರಾತಿಯನ್ನು ಋಣಾತ್ಮಕವಾಗಿ ಪರಿಣಾಮ ಬೀರುತ್ತದೆ.")</f>
        <v>ಪಾಲಕರು, ಪ್ರಾಥಮಿಕವಾಗಿ ದಿನಗೂಲಿದಾರರು, ಶಾಲೆಯ ದೀರ್ಘಾಯುಷ್ಯ ಮತ್ತು ಅದರ ಶಿಕ್ಷಕರ ಸಾಮರ್ಥ್ಯಗಳ ಬಗ್ಗೆ ಅನುಮಾನಗಳಿಂದಾಗಿ ತಮ್ಮ ಮಕ್ಕಳನ್ನು ಇಂಗ್ಲಿಷ್ ಮಾಧ್ಯಮ ಶಾಲೆಗೆ ಸೇರಿಸುವ ಬಗ್ಗೆ ಆರಂಭದಲ್ಲಿ ಸಂದೇಹ ವ್ಯಕ್ತಪಡಿಸಿದರು. ಹೆಚ್ಚುವರಿಯಾಗಿ, ಪೌಷ್ಟಿಕಾಂಶದ ಪ್ರಾಮುಖ್ಯತೆಯ ಬಗ್ಗೆ ಅರಿವಿನ ಕೊರತೆಯು ವಿದ್ಯಾರ್ಥಿಗಳಲ್ಲಿ ಕಳಪೆ ಆಹಾರ ಪದ್ಧತಿಗೆ ಕಾರಣವಾಗುತ್ತದೆ, ಇದು ಅವರ ಆರೋಗ್ಯ, ಕಲಿಕೆ ಮತ್ತು ಹಾಜರಾತಿಯನ್ನು ಋಣಾತ್ಮಕವಾಗಿ ಪರಿಣಾಮ ಬೀರುತ್ತದೆ.</v>
      </c>
      <c r="E7" s="49" t="str">
        <f aca="false">IFERROR(__xludf.dummyfunction("GOOGLETRANSLATE(B8,""en"",E1)"),"తల్లిదండ్రులు, ప్రధానంగా రోజువారీ వేతన జీవులు, పాఠశాల యొక్క దీర్ఘాయువు మరియు దాని ఉపాధ్యాయుల సామర్థ్యాలపై సందేహాల కారణంగా తమ పిల్లలను ఆంగ్ల మాధ్యమ పాఠశాలలో చేర్చడంపై మొదట సందేహించారు. అదనంగా, పోషకాహారం యొక్క ప్రాముఖ్యత గురించి అవగాహన లేకపోవడం, విద్యార్థుల"&amp;"లో పేద ఆహారపు అలవాట్లకు దారితీసింది, ఇది వారి ఆరోగ్యం, అభ్యాసం మరియు హాజరుపై ప్రతికూల ప్రభావం చూపుతుంది.")</f>
        <v>తల్లిదండ్రులు, ప్రధానంగా రోజువారీ వేతన జీవులు, పాఠశాల యొక్క దీర్ఘాయువు మరియు దాని ఉపాధ్యాయుల సామర్థ్యాలపై సందేహాల కారణంగా తమ పిల్లలను ఆంగ్ల మాధ్యమ పాఠశాలలో చేర్చడంపై మొదట సందేహించారు. అదనంగా, పోషకాహారం యొక్క ప్రాముఖ్యత గురించి అవగాహన లేకపోవడం, విద్యార్థులలో పేద ఆహారపు అలవాట్లకు దారితీసింది, ఇది వారి ఆరోగ్యం, అభ్యాసం మరియు హాజరుపై ప్రతికూల ప్రభావం చూపుతుంది.</v>
      </c>
      <c r="F7" s="50" t="str">
        <f aca="false">IFERROR(__xludf.dummyfunction("GOOGLETRANSLATE(B8,""en"",F1)"),"முதன்மையாக தினசரி ஊதியம் பெறும் பெற்றோர்கள், பள்ளியின் ஆயுட்காலம் மற்றும் அதன் ஆசிரியர்களின் திறன் பற்றிய சந்தேகம் காரணமாக தங்கள் குழந்தைகளை ஆங்கில வழிப் பள்ளியில் சேர்ப்பது குறித்து ஆரம்பத்தில் சந்தேகம் கொண்டிருந்தனர். கூடுதலாக, ஊட்டச்சத்தின் முக்கியத்து"&amp;"வம் குறித்த விழிப்புணர்வு இல்லாததால், மாணவர்களிடையே மோசமான உணவுப் பழக்கம் ஏற்படுகிறது, இது அவர்களின் உடல்நலம், கற்றல் மற்றும் வருகையை எதிர்மறையாக பாதிக்கிறது.")</f>
        <v>முதன்மையாக தினசரி ஊதியம் பெறும் பெற்றோர்கள், பள்ளியின் ஆயுட்காலம் மற்றும் அதன் ஆசிரியர்களின் திறன் பற்றிய சந்தேகம் காரணமாக தங்கள் குழந்தைகளை ஆங்கில வழிப் பள்ளியில் சேர்ப்பது குறித்து ஆரம்பத்தில் சந்தேகம் கொண்டிருந்தனர். கூடுதலாக, ஊட்டச்சத்தின் முக்கியத்துவம் குறித்த விழிப்புணர்வு இல்லாததால், மாணவர்களிடையே மோசமான உணவுப் பழக்கம் ஏற்படுகிறது, இது அவர்களின் உடல்நலம், கற்றல் மற்றும் வருகையை எதிர்மறையாக பாதிக்கிறது.</v>
      </c>
      <c r="G7" s="41" t="str">
        <f aca="false">IFERROR(__xludf.dummyfunction("GOOGLETRANSLATE(B8,""en"",G1)"),"പ്രാഥമികമായി ദിവസ വേതനക്കാരായ രക്ഷിതാക്കൾ തങ്ങളുടെ കുട്ടികളെ ഇംഗ്ലീഷ് മീഡിയം സ്‌കൂളിൽ ചേർക്കുന്നതിനെക്കുറിച്ച് ആദ്യം സംശയം പ്രകടിപ്പിച്ചിരുന്നു. കൂടാതെ, പോഷകാഹാരത്തിൻ്റെ പ്രാധാന്യത്തെക്കുറിച്ചുള്ള അവബോധത്തിൻ്റെ അഭാവവും വിദ്യാർത്ഥികൾക്കിടയിൽ മോശം ഭക്ഷണശീലങ"&amp;"്ങളിലേക്ക് നയിക്കുന്നു, ഇത് അവരുടെ ആരോഗ്യം, പഠനം, ഹാജർ എന്നിവയെ പ്രതികൂലമായി ബാധിച്ചു.")</f>
        <v>പ്രാഥമികമായി ദിവസ വേതനക്കാരായ രക്ഷിതാക്കൾ തങ്ങളുടെ കുട്ടികളെ ഇംഗ്ലീഷ് മീഡിയം സ്‌കൂളിൽ ചേർക്കുന്നതിനെക്കുറിച്ച് ആദ്യം സംശയം പ്രകടിപ്പിച്ചിരുന്നു. കൂടാതെ, പോഷകാഹാരത്തിൻ്റെ പ്രാധാന്യത്തെക്കുറിച്ചുള്ള അവബോധത്തിൻ്റെ അഭാവവും വിദ്യാർത്ഥികൾക്കിടയിൽ മോശം ഭക്ഷണശീലങ്ങളിലേക്ക് നയിക്കുന്നു, ഇത് അവരുടെ ആരോഗ്യം, പഠനം, ഹാജർ എന്നിവയെ പ്രതികൂലമായി ബാധിച്ചു.</v>
      </c>
      <c r="H7" s="41" t="str">
        <f aca="false">IFERROR(__xludf.dummyfunction("GOOGLETRANSLATE(B8,""en"",H1)"),"पालक, प्रामुख्याने रोजंदारीवर काम करणारे, शाळेच्या दीर्घायुष्याबद्दल आणि शिक्षकांच्या क्षमतांबद्दलच्या शंकांमुळे सुरुवातीला आपल्या मुलांना इंग्रजी माध्यमाच्या शाळेत दाखल करण्याबद्दल साशंक होते. याशिवाय, पोषणाच्या महत्त्वाबाबत जागरूकतेचा अभाव होता, ज्यामुळ"&amp;"े विद्यार्थ्यांमध्ये आहाराच्या सवयी कमी झाल्या, ज्यामुळे त्यांच्या आरोग्यावर, शिक्षणावर आणि उपस्थितीवर नकारात्मक परिणाम झाला.")</f>
        <v>पालक, प्रामुख्याने रोजंदारीवर काम करणारे, शाळेच्या दीर्घायुष्याबद्दल आणि शिक्षकांच्या क्षमतांबद्दलच्या शंकांमुळे सुरुवातीला आपल्या मुलांना इंग्रजी माध्यमाच्या शाळेत दाखल करण्याबद्दल साशंक होते. याशिवाय, पोषणाच्या महत्त्वाबाबत जागरूकतेचा अभाव होता, ज्यामुळे विद्यार्थ्यांमध्ये आहाराच्या सवयी कमी झाल्या, ज्यामुळे त्यांच्या आरोग्यावर, शिक्षणावर आणि उपस्थितीवर नकारात्मक परिणाम झाला.</v>
      </c>
      <c r="I7" s="41" t="str">
        <f aca="false">IFERROR(__xludf.dummyfunction("GOOGLETRANSLATE(B8,""en"",I1)"),"વાલીઓ, મુખ્યત્વે દૈનિક વેતન મેળવનારાઓ, શાળાના લાંબા આયુષ્ય અને તેના શિક્ષકોની ક્ષમતાઓ અંગે શંકાને કારણે શરૂઆતમાં તેમના બાળકોને અંગ્રેજી માધ્યમની શાળામાં દાખલ કરવા અંગે શંકાસ્પદ હતા. વધુમાં, પોષણના મહત્વ અંગે જાગરૂકતાનો અભાવ હતો, જેના કારણે વિદ્યાર્થીઓમાં "&amp;"આહારની નબળી ટેવ પડી હતી, જેના કારણે તેમના સ્વાસ્થ્ય, ભણતર અને હાજરી પર નકારાત્મક અસર પડી હતી.")</f>
        <v>વાલીઓ, મુખ્યત્વે દૈનિક વેતન મેળવનારાઓ, શાળાના લાંબા આયુષ્ય અને તેના શિક્ષકોની ક્ષમતાઓ અંગે શંકાને કારણે શરૂઆતમાં તેમના બાળકોને અંગ્રેજી માધ્યમની શાળામાં દાખલ કરવા અંગે શંકાસ્પદ હતા. વધુમાં, પોષણના મહત્વ અંગે જાગરૂકતાનો અભાવ હતો, જેના કારણે વિદ્યાર્થીઓમાં આહારની નબળી ટેવ પડી હતી, જેના કારણે તેમના સ્વાસ્થ્ય, ભણતર અને હાજરી પર નકારાત્મક અસર પડી હતી.</v>
      </c>
      <c r="J7" s="41" t="str">
        <f aca="false">IFERROR(__xludf.dummyfunction("GOOGLETRANSLATE(B8,""en"",J1)"),"অভিভাবকরা, প্রাথমিকভাবে দৈনিক মজুরি উপার্জনকারী, প্রাথমিকভাবে স্কুলের দীর্ঘায়ু এবং এর শিক্ষকদের সক্ষমতা সম্পর্কে সন্দেহের কারণে তাদের সন্তানদের ইংরেজি মাধ্যম স্কুলে ভর্তি করা নিয়ে সন্দিহান ছিলেন। অতিরিক্তভাবে, পুষ্টির গুরুত্ব সম্পর্কে সচেতনতার অভাব ছিল,"&amp;" যার ফলে ছাত্রদের মধ্যে খাদ্যাভ্যাসের অভ্যাস ছিল, যা তাদের স্বাস্থ্য, শিক্ষা এবং উপস্থিতিকে নেতিবাচকভাবে প্রভাবিত করে।")</f>
        <v>অভিভাবকরা, প্রাথমিকভাবে দৈনিক মজুরি উপার্জনকারী, প্রাথমিকভাবে স্কুলের দীর্ঘায়ু এবং এর শিক্ষকদের সক্ষমতা সম্পর্কে সন্দেহের কারণে তাদের সন্তানদের ইংরেজি মাধ্যম স্কুলে ভর্তি করা নিয়ে সন্দিহান ছিলেন। অতিরিক্তভাবে, পুষ্টির গুরুত্ব সম্পর্কে সচেতনতার অভাব ছিল, যার ফলে ছাত্রদের মধ্যে খাদ্যাভ্যাসের অভ্যাস ছিল, যা তাদের স্বাস্থ্য, শিক্ষা এবং উপস্থিতিকে নেতিবাচকভাবে প্রভাবিত করে।</v>
      </c>
      <c r="K7" s="41" t="str">
        <f aca="false">IFERROR(__xludf.dummyfunction("GOOGLETRANSLATE(B8,""en"",K1)"),"والدین، بنیادی طور پر روزانہ اجرت کمانے والے، ابتدائی طور پر اسکول کی لمبی عمر اور اس کے اساتذہ کی صلاحیتوں کے بارے میں شکوک و شبہات کی وجہ سے اپنے بچوں کو انگلش میڈیم اسکول میں داخل کرنے کے بارے میں شکوک و شبہات کا شکار تھے۔ مزید برآں، غذائیت کی اہمیت کے"&amp;" حوالے سے آگاہی کا فقدان تھا، جس کی وجہ سے طلباء میں غذائی عادات خراب ہوئیں، جس سے ان کی صحت، پڑھائی اور حاضری پر منفی اثرات مرتب ہوئے۔")</f>
        <v>والدین، بنیادی طور پر روزانہ اجرت کمانے والے، ابتدائی طور پر اسکول کی لمبی عمر اور اس کے اساتذہ کی صلاحیتوں کے بارے میں شکوک و شبہات کی وجہ سے اپنے بچوں کو انگلش میڈیم اسکول میں داخل کرنے کے بارے میں شکوک و شبہات کا شکار تھے۔ مزید برآں، غذائیت کی اہمیت کے حوالے سے آگاہی کا فقدان تھا، جس کی وجہ سے طلباء میں غذائی عادات خراب ہوئیں، جس سے ان کی صحت، پڑھائی اور حاضری پر منفی اثرات مرتب ہوئے۔</v>
      </c>
      <c r="L7" s="41" t="str">
        <f aca="false">IFERROR(__xludf.dummyfunction("GOOGLETRANSLATE(B8,""en"",L1)"),"ਮਾਪੇ, ਮੁੱਖ ਤੌਰ 'ਤੇ ਦਿਹਾੜੀਦਾਰ ਕਮਾਉਣ ਵਾਲੇ, ਸਕੂਲ ਦੀ ਲੰਮੀ ਉਮਰ ਅਤੇ ਇਸ ਦੇ ਅਧਿਆਪਕਾਂ ਦੀਆਂ ਯੋਗਤਾਵਾਂ ਬਾਰੇ ਸ਼ੰਕਿਆਂ ਕਾਰਨ ਸ਼ੁਰੂ ਵਿੱਚ ਆਪਣੇ ਬੱਚਿਆਂ ਨੂੰ ਅੰਗਰੇਜ਼ੀ ਮਾਧਿਅਮ ਸਕੂਲ ਵਿੱਚ ਦਾਖਲ ਕਰਵਾਉਣ ਬਾਰੇ ਸ਼ੱਕੀ ਸਨ। ਇਸ ਤੋਂ ਇਲਾਵਾ, ਪੋਸ਼ਣ ਦੀ ਮਹੱਤਤਾ ਬਾਰੇ ਜਾਗਰੂਕਤਾ ਦੀ ਘਾਟ ਸੀ, ਜਿਸ ਨਾਲ ਵਿਦ"&amp;"ਿਆਰਥੀਆਂ ਵਿੱਚ ਖੁਰਾਕ ਸੰਬੰਧੀ ਮਾੜੀਆਂ ਆਦਤਾਂ ਪੈਦਾ ਹੁੰਦੀਆਂ ਹਨ, ਜਿਸ ਨਾਲ ਉਨ੍ਹਾਂ ਦੀ ਸਿਹਤ, ਸਿੱਖਣ ਅਤੇ ਹਾਜ਼ਰੀ 'ਤੇ ਮਾੜਾ ਅਸਰ ਪੈਂਦਾ ਹੈ।")</f>
        <v>ਮਾਪੇ, ਮੁੱਖ ਤੌਰ 'ਤੇ ਦਿਹਾੜੀਦਾਰ ਕਮਾਉਣ ਵਾਲੇ, ਸਕੂਲ ਦੀ ਲੰਮੀ ਉਮਰ ਅਤੇ ਇਸ ਦੇ ਅਧਿਆਪਕਾਂ ਦੀਆਂ ਯੋਗਤਾਵਾਂ ਬਾਰੇ ਸ਼ੰਕਿਆਂ ਕਾਰਨ ਸ਼ੁਰੂ ਵਿੱਚ ਆਪਣੇ ਬੱਚਿਆਂ ਨੂੰ ਅੰਗਰੇਜ਼ੀ ਮਾਧਿਅਮ ਸਕੂਲ ਵਿੱਚ ਦਾਖਲ ਕਰਵਾਉਣ ਬਾਰੇ ਸ਼ੱਕੀ ਸਨ। ਇਸ ਤੋਂ ਇਲਾਵਾ, ਪੋਸ਼ਣ ਦੀ ਮਹੱਤਤਾ ਬਾਰੇ ਜਾਗਰੂਕਤਾ ਦੀ ਘਾਟ ਸੀ, ਜਿਸ ਨਾਲ ਵਿਦਿਆਰਥੀਆਂ ਵਿੱਚ ਖੁਰਾਕ ਸੰਬੰਧੀ ਮਾੜੀਆਂ ਆਦਤਾਂ ਪੈਦਾ ਹੁੰਦੀਆਂ ਹਨ, ਜਿਸ ਨਾਲ ਉਨ੍ਹਾਂ ਦੀ ਸਿਹਤ, ਸਿੱਖਣ ਅਤੇ ਹਾਜ਼ਰੀ 'ਤੇ ਮਾੜਾ ਅਸਰ ਪੈਂਦਾ ਹੈ।</v>
      </c>
      <c r="M7" s="41" t="str">
        <f aca="false">IFERROR(__xludf.dummyfunction("GOOGLETRANSLATE(B8,""en"",M1)"),"ଅଭିଭାବକମାନେ, ମୁଖ୍ୟତ daily ଦ daily ନିକ ମଜୁରୀ ଅର୍ଜନ କରୁଥିବା ବ୍ୟକ୍ତିମାନେ, ବିଦ୍ୟାଳୟର ଦୀର୍ଘାୟୁତା ଏବଂ ଏହାର ଶିକ୍ଷକମାନଙ୍କ ଦକ୍ଷତା ଉପରେ ସନ୍ଦେହ ଥିବାରୁ ସେମାନଙ୍କ ପିଲାମାନଙ୍କୁ ଇଂରାଜୀ ମଧ୍ୟମ ବିଦ୍ୟାଳୟରେ ନାମ ଲେଖାଇବାରେ ସନ୍ଦେହ କରୁଥିଲେ | ଏହା ସହିତ, ପୁଷ୍ଟିକର ମହତ୍ତ୍ regarding ବିଷ"&amp;"ୟରେ ସଚେତନତାର ଅଭାବ ରହିଥିଲା, ଯାହା ଛାତ୍ରମାନଙ୍କ ମଧ୍ୟରେ ଖରାପ ଖାଦ୍ୟ ଅଭ୍ୟାସକୁ ନେଇଥାଏ, ଯାହା ସେମାନଙ୍କ ସ୍ୱାସ୍ଥ୍ୟ, ଶିକ୍ଷା ଏବଂ ଉପସ୍ଥାନ ଉପରେ ନକାରାତ୍ମକ ପ୍ରଭାବ ପକାଇଥିଲା |")</f>
        <v>ଅଭିଭାବକମାନେ, ମୁଖ୍ୟତ daily ଦ daily ନିକ ମଜୁରୀ ଅର୍ଜନ କରୁଥିବା ବ୍ୟକ୍ତିମାନେ, ବିଦ୍ୟାଳୟର ଦୀର୍ଘାୟୁତା ଏବଂ ଏହାର ଶିକ୍ଷକମାନଙ୍କ ଦକ୍ଷତା ଉପରେ ସନ୍ଦେହ ଥିବାରୁ ସେମାନଙ୍କ ପିଲାମାନଙ୍କୁ ଇଂରାଜୀ ମଧ୍ୟମ ବିଦ୍ୟାଳୟରେ ନାମ ଲେଖାଇବାରେ ସନ୍ଦେହ କରୁଥିଲେ | ଏହା ସହିତ, ପୁଷ୍ଟିକର ମହତ୍ତ୍ regarding ବିଷୟରେ ସଚେତନତାର ଅଭାବ ରହିଥିଲା, ଯାହା ଛାତ୍ରମାନଙ୍କ ମଧ୍ୟରେ ଖରାପ ଖାଦ୍ୟ ଅଭ୍ୟାସକୁ ନେଇଥାଏ, ଯାହା ସେମାନଙ୍କ ସ୍ୱାସ୍ଥ୍ୟ, ଶିକ୍ଷା ଏବଂ ଉପସ୍ଥାନ ଉପରେ ନକାରାତ୍ମକ ପ୍ରଭାବ ପକାଇଥିଲା |</v>
      </c>
    </row>
    <row r="8" customFormat="false" ht="15" hidden="false" customHeight="false" outlineLevel="0" collapsed="false">
      <c r="A8" s="41" t="s">
        <v>167</v>
      </c>
      <c r="B8" s="41" t="str">
        <f aca="false">'Story details'!A3</f>
        <v>Sushma Pathare, Bopkhel, Maharashtra</v>
      </c>
      <c r="C8" s="41" t="str">
        <f aca="false">IFERROR(__xludf.dummyfunction("GOOGLETRANSLATE(B9,""en"",C1)"),"सुषमा पठारे, बोपखेल, महाराष्ट्र")</f>
        <v>सुषमा पठारे, बोपखेल, महाराष्ट्र</v>
      </c>
      <c r="D8" s="49" t="str">
        <f aca="false">IFERROR(__xludf.dummyfunction("GOOGLETRANSLATE(B9,""en"",D1)"),"ಸುಷ್ಮಾ ಪಠಾರೆ, ಬೋಪ್ಖೇಲ್, ಮಹಾರಾಷ್ಟ್ರ")</f>
        <v>ಸುಷ್ಮಾ ಪಠಾರೆ, ಬೋಪ್ಖೇಲ್, ಮಹಾರಾಷ್ಟ್ರ</v>
      </c>
      <c r="E8" s="49" t="str">
        <f aca="false">IFERROR(__xludf.dummyfunction("GOOGLETRANSLATE(B9,""en"",E1)"),"సుష్మా పఠారే, బోప్ఖేల్, మహారాష్ట్ర")</f>
        <v>సుష్మా పఠారే, బోప్ఖేల్, మహారాష్ట్ర</v>
      </c>
      <c r="F8" s="50" t="str">
        <f aca="false">IFERROR(__xludf.dummyfunction("GOOGLETRANSLATE(B9,""en"",F1)"),"சுஷ்மா பதரே, போப்கேல், மகாராஷ்டிரா")</f>
        <v>சுஷ்மா பதரே, போப்கேல், மகாராஷ்டிரா</v>
      </c>
      <c r="G8" s="41" t="str">
        <f aca="false">IFERROR(__xludf.dummyfunction("GOOGLETRANSLATE(B9,""en"",G1)"),"സുഷമ പതാരെ, ബോപ്ഖേൽ, മഹാരാഷ്ട്ര")</f>
        <v>സുഷമ പതാരെ, ബോപ്ഖേൽ, മഹാരാഷ്ട്ര</v>
      </c>
      <c r="H8" s="41" t="str">
        <f aca="false">IFERROR(__xludf.dummyfunction("GOOGLETRANSLATE(B9,""en"",H1)"),"सुषमा पठारे, बोपखेल, महाराष्ट्र")</f>
        <v>सुषमा पठारे, बोपखेल, महाराष्ट्र</v>
      </c>
      <c r="I8" s="41" t="str">
        <f aca="false">IFERROR(__xludf.dummyfunction("GOOGLETRANSLATE(B9,""en"",I1)"),"સુષ્મા પઠારે, બોપખેલ, મહારાષ્ટ્ર")</f>
        <v>સુષ્મા પઠારે, બોપખેલ, મહારાષ્ટ્ર</v>
      </c>
      <c r="J8" s="41" t="str">
        <f aca="false">IFERROR(__xludf.dummyfunction("GOOGLETRANSLATE(B9,""en"",J1)"),"সুষমা পাথারে, বোপখেল, মহারাষ্ট্র")</f>
        <v>সুষমা পাথারে, বোপখেল, মহারাষ্ট্র</v>
      </c>
      <c r="K8" s="48" t="str">
        <f aca="false">IFERROR(__xludf.dummyfunction("GOOGLETRANSLATE(B9,""en"",K1)"),"سشما پاٹھارے، بوپ خیل، مہاراشٹر")</f>
        <v>سشما پاٹھارے، بوپ خیل، مہاراشٹر</v>
      </c>
      <c r="L8" s="48" t="str">
        <f aca="false">IFERROR(__xludf.dummyfunction("GOOGLETRANSLATE(B9,""en"",L1)"),"ਸੁਸ਼ਮਾ ਪਠਾਰੇ, ਬੋਪਖੇਲ, ਮਹਾਰਾਸ਼ਟਰ")</f>
        <v>ਸੁਸ਼ਮਾ ਪਠਾਰੇ, ਬੋਪਖੇਲ, ਮਹਾਰਾਸ਼ਟਰ</v>
      </c>
      <c r="M8" s="48" t="str">
        <f aca="false">IFERROR(__xludf.dummyfunction("GOOGLETRANSLATE(B9,""en"",M1)"),"ସୁଶମା ପୃଥ୍ୱେ, ବୋପକେଲ, ମହାରାଷ୍ଟ୍ର |")</f>
        <v>ସୁଶମା ପୃଥ୍ୱେ, ବୋପକେଲ, ମହାରାଷ୍ଟ୍ର |</v>
      </c>
    </row>
    <row r="9" customFormat="false" ht="62.25" hidden="false" customHeight="true" outlineLevel="0" collapsed="false">
      <c r="A9" s="41" t="s">
        <v>168</v>
      </c>
      <c r="B9" s="41" t="str">
        <f aca="false">'Story details'!B3</f>
        <v>40 parents participated in the competition and over the years, the community looked forward to the event every year. Enrolment increased over the years with a 315 strong student body today. As a result of nutritious diet, there was a marked improvement in students’ health and attendance rose to 90%. Their attention spans increased and, noticing the improvement, parents too started following the diet. Today, every family member eats a balanced meal</v>
      </c>
      <c r="C9" s="41" t="str">
        <f aca="false">IFERROR(__xludf.dummyfunction("GOOGLETRANSLATE(B10,""en"",C1)"),"प्रतियोगिता में 40 अभिभावकों ने भाग लिया और वर्षों से, समुदाय हर साल इस आयोजन का इंतजार कर रहा था। पिछले कुछ वर्षों में नामांकन में वृद्धि हुई है और आज 315 मजबूत छात्र समूह हैं। पौष्टिक आहार के परिणामस्वरूप, छात्रों के स्वास्थ्य में उल्लेखनीय सुधार हुआ और"&amp;" उपस्थिति 90% तक बढ़ गई। उनका ध्यान बढ़ा और सुधार को देखते हुए, माता-पिता ने भी आहार का पालन करना शुरू कर दिया। आज परिवार का हर सदस्य संतुलित भोजन करता है")</f>
        <v>प्रतियोगिता में 40 अभिभावकों ने भाग लिया और वर्षों से, समुदाय हर साल इस आयोजन का इंतजार कर रहा था। पिछले कुछ वर्षों में नामांकन में वृद्धि हुई है और आज 315 मजबूत छात्र समूह हैं। पौष्टिक आहार के परिणामस्वरूप, छात्रों के स्वास्थ्य में उल्लेखनीय सुधार हुआ और उपस्थिति 90% तक बढ़ गई। उनका ध्यान बढ़ा और सुधार को देखते हुए, माता-पिता ने भी आहार का पालन करना शुरू कर दिया। आज परिवार का हर सदस्य संतुलित भोजन करता है</v>
      </c>
      <c r="D9" s="49" t="str">
        <f aca="false">IFERROR(__xludf.dummyfunction("GOOGLETRANSLATE(B10,""en"",D1)"),"40 ಪೋಷಕರು ಸ್ಪರ್ಧೆಯಲ್ಲಿ ಭಾಗವಹಿಸಿದ್ದರು ಮತ್ತು ವರ್ಷಗಳಲ್ಲಿ, ಸಮುದಾಯವು ಪ್ರತಿ ವರ್ಷ ಈವೆಂಟ್‌ಗಾಗಿ ಎದುರು ನೋಡುತ್ತಿತ್ತು. ಇಂದು 315 ಪ್ರಬಲ ವಿದ್ಯಾರ್ಥಿ ಸಂಘದೊಂದಿಗೆ ದಾಖಲಾತಿಯು ವರ್ಷಗಳಲ್ಲಿ ಹೆಚ್ಚಾಯಿತು. ಪೌಷ್ಟಿಕ ಆಹಾರದ ಪರಿಣಾಮವಾಗಿ, ವಿದ್ಯಾರ್ಥಿಗಳ ಆರೋಗ್ಯದಲ್ಲಿ ಗಮನಾರ್ಹ ಸುಧಾರಣೆ ಕಂಡುಬಂದಿದೆ "&amp;"ಮತ್ತು ಹಾಜರಾತಿಯು 90% ಕ್ಕೆ ಏರಿತು. ಅವರ ಗಮನವು ಹೆಚ್ಚಾಯಿತು ಮತ್ತು ಸುಧಾರಣೆಯನ್ನು ಗಮನಿಸಿದ ಪೋಷಕರು ಸಹ ಆಹಾರವನ್ನು ಅನುಸರಿಸಲು ಪ್ರಾರಂಭಿಸಿದರು. ಇಂದು, ಕುಟುಂಬದ ಪ್ರತಿಯೊಬ್ಬ ಸದಸ್ಯರು ಸಮತೋಲಿತ ಆಹಾರವನ್ನು ಸೇವಿಸುತ್ತಾರೆ")</f>
        <v>40 ಪೋಷಕರು ಸ್ಪರ್ಧೆಯಲ್ಲಿ ಭಾಗವಹಿಸಿದ್ದರು ಮತ್ತು ವರ್ಷಗಳಲ್ಲಿ, ಸಮುದಾಯವು ಪ್ರತಿ ವರ್ಷ ಈವೆಂಟ್‌ಗಾಗಿ ಎದುರು ನೋಡುತ್ತಿತ್ತು. ಇಂದು 315 ಪ್ರಬಲ ವಿದ್ಯಾರ್ಥಿ ಸಂಘದೊಂದಿಗೆ ದಾಖಲಾತಿಯು ವರ್ಷಗಳಲ್ಲಿ ಹೆಚ್ಚಾಯಿತು. ಪೌಷ್ಟಿಕ ಆಹಾರದ ಪರಿಣಾಮವಾಗಿ, ವಿದ್ಯಾರ್ಥಿಗಳ ಆರೋಗ್ಯದಲ್ಲಿ ಗಮನಾರ್ಹ ಸುಧಾರಣೆ ಕಂಡುಬಂದಿದೆ ಮತ್ತು ಹಾಜರಾತಿಯು 90% ಕ್ಕೆ ಏರಿತು. ಅವರ ಗಮನವು ಹೆಚ್ಚಾಯಿತು ಮತ್ತು ಸುಧಾರಣೆಯನ್ನು ಗಮನಿಸಿದ ಪೋಷಕರು ಸಹ ಆಹಾರವನ್ನು ಅನುಸರಿಸಲು ಪ್ರಾರಂಭಿಸಿದರು. ಇಂದು, ಕುಟುಂಬದ ಪ್ರತಿಯೊಬ್ಬ ಸದಸ್ಯರು ಸಮತೋಲಿತ ಆಹಾರವನ್ನು ಸೇವಿಸುತ್ತಾರೆ</v>
      </c>
      <c r="E9" s="49" t="str">
        <f aca="false">IFERROR(__xludf.dummyfunction("GOOGLETRANSLATE(B10,""en"",E1)"),"40 మంది తల్లిదండ్రులు పోటీలో పాల్గొన్నారు మరియు సంవత్సరాలుగా, సంఘం ప్రతి సంవత్సరం ఈవెంట్ కోసం ఎదురుచూస్తుంది. ఈరోజు 315 మంది బలమైన విద్యార్థి సంఘంతో ఎన్‌రోల్‌మెంట్ సంవత్సరాలుగా పెరిగింది. పోషకాహారం ఫలితంగా, విద్యార్థుల ఆరోగ్యంలో గణనీయమైన మెరుగుదల ఉంది మరి"&amp;"యు హాజరు 90%కి పెరిగింది. వారి శ్రద్ధ పెరిగింది మరియు అభివృద్ధిని గమనించి, తల్లిదండ్రులు కూడా ఆహారాన్ని అనుసరించడం ప్రారంభించారు. నేడు, ప్రతి కుటుంబ సభ్యుడు సమతుల్య భోజనం తింటారు")</f>
        <v>40 మంది తల్లిదండ్రులు పోటీలో పాల్గొన్నారు మరియు సంవత్సరాలుగా, సంఘం ప్రతి సంవత్సరం ఈవెంట్ కోసం ఎదురుచూస్తుంది. ఈరోజు 315 మంది బలమైన విద్యార్థి సంఘంతో ఎన్‌రోల్‌మెంట్ సంవత్సరాలుగా పెరిగింది. పోషకాహారం ఫలితంగా, విద్యార్థుల ఆరోగ్యంలో గణనీయమైన మెరుగుదల ఉంది మరియు హాజరు 90%కి పెరిగింది. వారి శ్రద్ధ పెరిగింది మరియు అభివృద్ధిని గమనించి, తల్లిదండ్రులు కూడా ఆహారాన్ని అనుసరించడం ప్రారంభించారు. నేడు, ప్రతి కుటుంబ సభ్యుడు సమతుల్య భోజనం తింటారు</v>
      </c>
      <c r="F9" s="50" t="str">
        <f aca="false">IFERROR(__xludf.dummyfunction("GOOGLETRANSLATE(B10,""en"",F1)"),"இப்போட்டியில் 40 பெற்றோர்கள் கலந்துகொண்டனர். இன்று 315 வலுவான மாணவர் குழுவுடன் சேர்க்கை பல ஆண்டுகளாக அதிகரித்தது. சத்தான உணவின் விளைவாக, மாணவர்களின் ஆரோக்கியத்தில் குறிப்பிடத்தக்க முன்னேற்றம் ஏற்பட்டது மற்றும் வருகை 90% ஆக உயர்ந்தது. அவர்களின் கவனம் அதிகர"&amp;"ித்தது, முன்னேற்றத்தைக் கவனித்த பெற்றோர்களும் உணவைப் பின்பற்றத் தொடங்கினர். இன்று, ஒவ்வொரு குடும்ப உறுப்பினரும் சமச்சீரான உணவை சாப்பிடுகிறார்கள்")</f>
        <v>இப்போட்டியில் 40 பெற்றோர்கள் கலந்துகொண்டனர். இன்று 315 வலுவான மாணவர் குழுவுடன் சேர்க்கை பல ஆண்டுகளாக அதிகரித்தது. சத்தான உணவின் விளைவாக, மாணவர்களின் ஆரோக்கியத்தில் குறிப்பிடத்தக்க முன்னேற்றம் ஏற்பட்டது மற்றும் வருகை 90% ஆக உயர்ந்தது. அவர்களின் கவனம் அதிகரித்தது, முன்னேற்றத்தைக் கவனித்த பெற்றோர்களும் உணவைப் பின்பற்றத் தொடங்கினர். இன்று, ஒவ்வொரு குடும்ப உறுப்பினரும் சமச்சீரான உணவை சாப்பிடுகிறார்கள்</v>
      </c>
      <c r="G9" s="41" t="str">
        <f aca="false">IFERROR(__xludf.dummyfunction("GOOGLETRANSLATE(B10,""en"",G1)"),"40 രക്ഷിതാക്കൾ മത്സരത്തിൽ പങ്കെടുത്തു, വർഷങ്ങളായി, സമൂഹം എല്ലാ വർഷവും പരിപാടിക്കായി കാത്തിരിക്കുന്നു. ഇന്ന് 315 ശക്തമായ വിദ്യാർത്ഥി സംഘം ഉള്ളതിനാൽ എൻറോൾമെൻ്റ് വർഷങ്ങളായി വർദ്ധിച്ചു. പോഷകസമൃദ്ധമായ ഭക്ഷണക്രമത്തിൻ്റെ ഫലമായി വിദ്യാർത്ഥികളുടെ ആരോഗ്യനിലയിൽ പ്രക"&amp;"ടമായ പുരോഗതിയുണ്ടായി, ഹാജർനില 90% ആയി ഉയർന്നു. അവരുടെ ശ്രദ്ധ വർധിച്ചു, പുരോഗതി ശ്രദ്ധയിൽപ്പെട്ട മാതാപിതാക്കളും ഭക്ഷണക്രമം പിന്തുടരാൻ തുടങ്ങി. ഇന്ന്, എല്ലാ കുടുംബാംഗങ്ങളും സമീകൃതാഹാരം കഴിക്കുന്നു")</f>
        <v>40 രക്ഷിതാക്കൾ മത്സരത്തിൽ പങ്കെടുത്തു, വർഷങ്ങളായി, സമൂഹം എല്ലാ വർഷവും പരിപാടിക്കായി കാത്തിരിക്കുന്നു. ഇന്ന് 315 ശക്തമായ വിദ്യാർത്ഥി സംഘം ഉള്ളതിനാൽ എൻറോൾമെൻ്റ് വർഷങ്ങളായി വർദ്ധിച്ചു. പോഷകസമൃദ്ധമായ ഭക്ഷണക്രമത്തിൻ്റെ ഫലമായി വിദ്യാർത്ഥികളുടെ ആരോഗ്യനിലയിൽ പ്രകടമായ പുരോഗതിയുണ്ടായി, ഹാജർനില 90% ആയി ഉയർന്നു. അവരുടെ ശ്രദ്ധ വർധിച്ചു, പുരോഗതി ശ്രദ്ധയിൽപ്പെട്ട മാതാപിതാക്കളും ഭക്ഷണക്രമം പിന്തുടരാൻ തുടങ്ങി. ഇന്ന്, എല്ലാ കുടുംബാംഗങ്ങളും സമീകൃതാഹാരം കഴിക്കുന്നു</v>
      </c>
      <c r="H9" s="41" t="str">
        <f aca="false">IFERROR(__xludf.dummyfunction("GOOGLETRANSLATE(B10,""en"",H1)"),"40 पालकांनी स्पर्धेत भाग घेतला आणि वर्षानुवर्षे, समुदाय दरवर्षी या स्पर्धेसाठी उत्सुक होता. आज 315 सशक्त विद्यार्थी संघटनेसह नावनोंदणी वर्षानुवर्षे वाढली आहे. पौष्टिक आहाराच्या परिणामी, विद्यार्थ्यांच्या आरोग्यामध्ये लक्षणीय सुधारणा झाली आणि उपस्थिती 90% "&amp;"पर्यंत वाढली. त्यांचे लक्ष वाढले आणि सुधारणा लक्षात घेऊन पालकांनीही आहाराचे पालन करण्यास सुरुवात केली. आज कुटुंबातील प्रत्येक सदस्य संतुलित आहार घेतो")</f>
        <v>40 पालकांनी स्पर्धेत भाग घेतला आणि वर्षानुवर्षे, समुदाय दरवर्षी या स्पर्धेसाठी उत्सुक होता. आज 315 सशक्त विद्यार्थी संघटनेसह नावनोंदणी वर्षानुवर्षे वाढली आहे. पौष्टिक आहाराच्या परिणामी, विद्यार्थ्यांच्या आरोग्यामध्ये लक्षणीय सुधारणा झाली आणि उपस्थिती 90% पर्यंत वाढली. त्यांचे लक्ष वाढले आणि सुधारणा लक्षात घेऊन पालकांनीही आहाराचे पालन करण्यास सुरुवात केली. आज कुटुंबातील प्रत्येक सदस्य संतुलित आहार घेतो</v>
      </c>
      <c r="I9" s="41" t="str">
        <f aca="false">IFERROR(__xludf.dummyfunction("GOOGLETRANSLATE(B10,""en"",I1)"),"40 માતાપિતાએ સ્પર્ધામાં ભાગ લીધો હતો અને વર્ષોથી, સમુદાય દર વર્ષે ઇવેન્ટની રાહ જોતો હતો. આજે 315 મજબૂત વિદ્યાર્થી મંડળ સાથે વર્ષોથી નોંધણી વધી છે. પૌષ્ટિક આહારના પરિણામે, વિદ્યાર્થીઓના સ્વાસ્થ્યમાં નોંધપાત્ર સુધારો જોવા મળ્યો અને હાજરી વધીને 90% થઈ. તેમનુ"&amp;"ં ધ્યાન વધ્યું અને, સુધારણાની નોંધ લેતા, માતાપિતાએ પણ આહારનું પાલન કરવાનું શરૂ કર્યું. આજે પરિવારના દરેક સભ્ય સંતુલિત ભોજન લે છે")</f>
        <v>40 માતાપિતાએ સ્પર્ધામાં ભાગ લીધો હતો અને વર્ષોથી, સમુદાય દર વર્ષે ઇવેન્ટની રાહ જોતો હતો. આજે 315 મજબૂત વિદ્યાર્થી મંડળ સાથે વર્ષોથી નોંધણી વધી છે. પૌષ્ટિક આહારના પરિણામે, વિદ્યાર્થીઓના સ્વાસ્થ્યમાં નોંધપાત્ર સુધારો જોવા મળ્યો અને હાજરી વધીને 90% થઈ. તેમનું ધ્યાન વધ્યું અને, સુધારણાની નોંધ લેતા, માતાપિતાએ પણ આહારનું પાલન કરવાનું શરૂ કર્યું. આજે પરિવારના દરેક સભ્ય સંતુલિત ભોજન લે છે</v>
      </c>
      <c r="J9" s="41" t="str">
        <f aca="false">IFERROR(__xludf.dummyfunction("GOOGLETRANSLATE(B10,""en"",J1)"),"40 জন অভিভাবক প্রতিযোগিতায় অংশগ্রহণ করেছিলেন এবং বছরের পর বছর ধরে, সম্প্রদায়টি প্রতি বছর ইভেন্টের জন্য উন্মুখ ছিল। আজ একটি 315 শক্তিশালী ছাত্র সংগঠনের সাথে বছরের পর বছর ধরে তালিকাভুক্তি বৃদ্ধি পেয়েছে। পুষ্টিকর খাবারের ফলস্বরূপ, শিক্ষার্থীদের স্বাস্থ্যে"&amp;"র উল্লেখযোগ্য উন্নতি হয়েছে এবং উপস্থিতি 90%-এ উন্নীত হয়েছে। তাদের মনোযোগ বৃদ্ধি পেয়েছে এবং উন্নতি লক্ষ্য করে, পিতামাতারাও ডায়েট অনুসরণ করা শুরু করেছেন। আজ, পরিবারের প্রতিটি সদস্য সুষম খাবার খান")</f>
        <v>40 জন অভিভাবক প্রতিযোগিতায় অংশগ্রহণ করেছিলেন এবং বছরের পর বছর ধরে, সম্প্রদায়টি প্রতি বছর ইভেন্টের জন্য উন্মুখ ছিল। আজ একটি 315 শক্তিশালী ছাত্র সংগঠনের সাথে বছরের পর বছর ধরে তালিকাভুক্তি বৃদ্ধি পেয়েছে। পুষ্টিকর খাবারের ফলস্বরূপ, শিক্ষার্থীদের স্বাস্থ্যের উল্লেখযোগ্য উন্নতি হয়েছে এবং উপস্থিতি 90%-এ উন্নীত হয়েছে। তাদের মনোযোগ বৃদ্ধি পেয়েছে এবং উন্নতি লক্ষ্য করে, পিতামাতারাও ডায়েট অনুসরণ করা শুরু করেছেন। আজ, পরিবারের প্রতিটি সদস্য সুষম খাবার খান</v>
      </c>
      <c r="K9" s="41" t="str">
        <f aca="false">IFERROR(__xludf.dummyfunction("GOOGLETRANSLATE(B10,""en"",K1)"),"40 والدین نے مقابلے میں حصہ لیا اور کئی سالوں سے کمیونٹی ہر سال اس ایونٹ کا انتظار کرتی رہی۔ آج کل 315 مضبوط طلبہ تنظیم کے ساتھ اندراج میں اضافہ ہوا ہے۔ غذائیت سے بھرپور خوراک کے نتیجے میں طلباء کی صحت میں نمایاں بہتری آئی اور حاضری 90 فیصد تک بڑھ گئی۔ ان"&amp;" کی توجہ کا دورانیہ بڑھ گیا اور بہتری دیکھ کر والدین نے بھی خوراک پر عمل کرنا شروع کر دیا۔ آج، خاندان کا ہر فرد متوازن کھانا کھاتا ہے۔")</f>
        <v>40 والدین نے مقابلے میں حصہ لیا اور کئی سالوں سے کمیونٹی ہر سال اس ایونٹ کا انتظار کرتی رہی۔ آج کل 315 مضبوط طلبہ تنظیم کے ساتھ اندراج میں اضافہ ہوا ہے۔ غذائیت سے بھرپور خوراک کے نتیجے میں طلباء کی صحت میں نمایاں بہتری آئی اور حاضری 90 فیصد تک بڑھ گئی۔ ان کی توجہ کا دورانیہ بڑھ گیا اور بہتری دیکھ کر والدین نے بھی خوراک پر عمل کرنا شروع کر دیا۔ آج، خاندان کا ہر فرد متوازن کھانا کھاتا ہے۔</v>
      </c>
      <c r="L9" s="41" t="str">
        <f aca="false">IFERROR(__xludf.dummyfunction("GOOGLETRANSLATE(B10,""en"",L1)"),"40 ਮਾਪਿਆਂ ਨੇ ਮੁਕਾਬਲੇ ਵਿੱਚ ਹਿੱਸਾ ਲਿਆ ਅਤੇ ਸਾਲਾਂ ਤੋਂ, ਭਾਈਚਾਰਾ ਹਰ ਸਾਲ ਇਸ ਸਮਾਗਮ ਦੀ ਉਡੀਕ ਕਰਦਾ ਸੀ। ਅੱਜ 315 ਮਜ਼ਬੂਤ ​​ਵਿਦਿਆਰਥੀ ਸੰਸਥਾ ਦੇ ਨਾਲ ਸਾਲਾਂ ਦੌਰਾਨ ਦਾਖਲਾ ਵਧਿਆ ਹੈ। ਪੌਸ਼ਟਿਕ ਆਹਾਰ ਦੇ ਨਤੀਜੇ ਵਜੋਂ, ਵਿਦਿਆਰਥੀਆਂ ਦੀ ਸਿਹਤ ਵਿੱਚ ਸ਼ਾਨਦਾਰ ਸੁਧਾਰ ਹੋਇਆ ਹੈ ਅਤੇ ਹਾਜ਼ਰੀ 90% ਹੋ ਗਈ ਹੈ"&amp;"। ਉਨ੍ਹਾਂ ਦਾ ਧਿਆਨ ਵਧਿਆ ਅਤੇ, ਸੁਧਾਰ ਨੂੰ ਦੇਖਦੇ ਹੋਏ, ਮਾਪਿਆਂ ਨੇ ਵੀ ਖੁਰਾਕ ਦੀ ਪਾਲਣਾ ਕਰਨੀ ਸ਼ੁਰੂ ਕਰ ਦਿੱਤੀ। ਅੱਜ ਪਰਿਵਾਰ ਦਾ ਹਰ ਮੈਂਬਰ ਸੰਤੁਲਿਤ ਭੋਜਨ ਖਾਂਦਾ ਹੈ")</f>
        <v>40 ਮਾਪਿਆਂ ਨੇ ਮੁਕਾਬਲੇ ਵਿੱਚ ਹਿੱਸਾ ਲਿਆ ਅਤੇ ਸਾਲਾਂ ਤੋਂ, ਭਾਈਚਾਰਾ ਹਰ ਸਾਲ ਇਸ ਸਮਾਗਮ ਦੀ ਉਡੀਕ ਕਰਦਾ ਸੀ। ਅੱਜ 315 ਮਜ਼ਬੂਤ ​​ਵਿਦਿਆਰਥੀ ਸੰਸਥਾ ਦੇ ਨਾਲ ਸਾਲਾਂ ਦੌਰਾਨ ਦਾਖਲਾ ਵਧਿਆ ਹੈ। ਪੌਸ਼ਟਿਕ ਆਹਾਰ ਦੇ ਨਤੀਜੇ ਵਜੋਂ, ਵਿਦਿਆਰਥੀਆਂ ਦੀ ਸਿਹਤ ਵਿੱਚ ਸ਼ਾਨਦਾਰ ਸੁਧਾਰ ਹੋਇਆ ਹੈ ਅਤੇ ਹਾਜ਼ਰੀ 90% ਹੋ ਗਈ ਹੈ। ਉਨ੍ਹਾਂ ਦਾ ਧਿਆਨ ਵਧਿਆ ਅਤੇ, ਸੁਧਾਰ ਨੂੰ ਦੇਖਦੇ ਹੋਏ, ਮਾਪਿਆਂ ਨੇ ਵੀ ਖੁਰਾਕ ਦੀ ਪਾਲਣਾ ਕਰਨੀ ਸ਼ੁਰੂ ਕਰ ਦਿੱਤੀ। ਅੱਜ ਪਰਿਵਾਰ ਦਾ ਹਰ ਮੈਂਬਰ ਸੰਤੁਲਿਤ ਭੋਜਨ ਖਾਂਦਾ ਹੈ</v>
      </c>
      <c r="M9" s="41" t="str">
        <f aca="false">IFERROR(__xludf.dummyfunction("GOOGLETRANSLATE(B10,""en"",M1)"),"ଏହି ପ୍ରତିଯୋଗିତାରେ 40 ପିତାମାତା ଅଂଶଗ୍ରହଣ କରିଥିଲେ ଏବଂ ବର୍ଷ ବର୍ଷ ଧରି, ସମ୍ପ୍ରଦାୟ ପ୍ରତିବର୍ଷ ଏହି କାର୍ଯ୍ୟକ୍ରମକୁ ଅପେକ୍ଷା କରିଥିଲା ​​| ଆଜି 315 ଟି ଶକ୍ତିଶାଳୀ ଛାତ୍ର ସଂଗଠନ ସହିତ ନାମଲେଖା ବୃଦ୍ଧି ପାଇଲା | ପୁଷ୍ଟିକର ଖାଦ୍ୟର ଫଳ ସ୍ୱରୂପ, ଛାତ୍ରମାନଙ୍କ ସ୍ୱାସ୍ଥ୍ୟରେ ଉଲ୍ଲେଖନୀୟ ଉନ୍ନତି ଘଟ"&amp;"ିଥିଲା ​​ଏବଂ ଉପସ୍ଥାନ 90% କୁ ବୃଦ୍ଧି ପାଇଥିଲା | ସେମାନଙ୍କର ଧ୍ୟାନ ବୃଦ୍ଧି ପାଇଲା ଏବଂ ଉନ୍ନତି ଲକ୍ଷ୍ୟ କରି ପିତାମାତାମାନେ ମଧ୍ୟ ଖାଦ୍ୟ ଅନୁସରଣ କରିବା ଆରମ୍ଭ କଲେ | ଆଜି ପ୍ରତ୍ୟେକ ପରିବାର ସଦସ୍ୟ ଏକ ସନ୍ତୁଳିତ ଭୋଜନ କରନ୍ତି |")</f>
        <v>ଏହି ପ୍ରତିଯୋଗିତାରେ 40 ପିତାମାତା ଅଂଶଗ୍ରହଣ କରିଥିଲେ ଏବଂ ବର୍ଷ ବର୍ଷ ଧରି, ସମ୍ପ୍ରଦାୟ ପ୍ରତିବର୍ଷ ଏହି କାର୍ଯ୍ୟକ୍ରମକୁ ଅପେକ୍ଷା କରିଥିଲା ​​| ଆଜି 315 ଟି ଶକ୍ତିଶାଳୀ ଛାତ୍ର ସଂଗଠନ ସହିତ ନାମଲେଖା ବୃଦ୍ଧି ପାଇଲା | ପୁଷ୍ଟିକର ଖାଦ୍ୟର ଫଳ ସ୍ୱରୂପ, ଛାତ୍ରମାନଙ୍କ ସ୍ୱାସ୍ଥ୍ୟରେ ଉଲ୍ଲେଖନୀୟ ଉନ୍ନତି ଘଟିଥିଲା ​​ଏବଂ ଉପସ୍ଥାନ 90% କୁ ବୃଦ୍ଧି ପାଇଥିଲା | ସେମାନଙ୍କର ଧ୍ୟାନ ବୃଦ୍ଧି ପାଇଲା ଏବଂ ଉନ୍ନତି ଲକ୍ଷ୍ୟ କରି ପିତାମାତାମାନେ ମଧ୍ୟ ଖାଦ୍ୟ ଅନୁସରଣ କରିବା ଆରମ୍ଭ କଲେ | ଆଜି ପ୍ରତ୍ୟେକ ପରିବାର ସଦସ୍ୟ ଏକ ସନ୍ତୁଳିତ ଭୋଜନ କରନ୍ତି |</v>
      </c>
    </row>
    <row r="10" customFormat="false" ht="175.5" hidden="false" customHeight="true" outlineLevel="0" collapsed="false">
      <c r="A10" s="41" t="s">
        <v>169</v>
      </c>
      <c r="B10" s="41" t="str">
        <f aca="false">'Story details'!C3</f>
        <v>NA</v>
      </c>
      <c r="C10" s="41" t="str">
        <f aca="false">IFERROR(__xludf.dummyfunction("GOOGLETRANSLATE(B11,""en"",C1)"),"ना")</f>
        <v>ना</v>
      </c>
      <c r="D10" s="49" t="str">
        <f aca="false">IFERROR(__xludf.dummyfunction("GOOGLETRANSLATE(B11,""en"",D1)"),"NA")</f>
        <v>NA</v>
      </c>
      <c r="E10" s="49" t="str">
        <f aca="false">IFERROR(__xludf.dummyfunction("GOOGLETRANSLATE(B11,""en"",E1)"),"NA")</f>
        <v>NA</v>
      </c>
      <c r="F10" s="50" t="str">
        <f aca="false">IFERROR(__xludf.dummyfunction("GOOGLETRANSLATE(B11,""en"",F1)"),"என்.ஏ")</f>
        <v>என்.ஏ</v>
      </c>
      <c r="G10" s="41" t="str">
        <f aca="false">IFERROR(__xludf.dummyfunction("GOOGLETRANSLATE(B11,""en"",G1)"),"എൻ.എ")</f>
        <v>എൻ.എ</v>
      </c>
      <c r="H10" s="41" t="str">
        <f aca="false">IFERROR(__xludf.dummyfunction("GOOGLETRANSLATE(B11,""en"",H1)"),"NA")</f>
        <v>NA</v>
      </c>
      <c r="I10" s="41" t="str">
        <f aca="false">IFERROR(__xludf.dummyfunction("GOOGLETRANSLATE(B11,""en"",I1)"),"એન.એ")</f>
        <v>એન.એ</v>
      </c>
      <c r="J10" s="41" t="str">
        <f aca="false">IFERROR(__xludf.dummyfunction("GOOGLETRANSLATE(B11,""en"",J1)"),"এন.এ")</f>
        <v>এন.এ</v>
      </c>
      <c r="K10" s="41" t="str">
        <f aca="false">IFERROR(__xludf.dummyfunction("GOOGLETRANSLATE(B11,""en"",K1)"),"این اے")</f>
        <v>این اے</v>
      </c>
      <c r="L10" s="41" t="str">
        <f aca="false">IFERROR(__xludf.dummyfunction("GOOGLETRANSLATE(B11,""en"",L1)"),"ਐਨ.ਏ")</f>
        <v>ਐਨ.ਏ</v>
      </c>
      <c r="M10" s="41" t="str">
        <f aca="false">IFERROR(__xludf.dummyfunction("GOOGLETRANSLATE(B11,""en"",M1)"),"NA")</f>
        <v>NA</v>
      </c>
    </row>
    <row r="11" customFormat="false" ht="115.5" hidden="false" customHeight="true" outlineLevel="0" collapsed="false">
      <c r="A11" s="41" t="s">
        <v>170</v>
      </c>
      <c r="B11" s="41" t="str">
        <f aca="false">'Story details'!D3</f>
        <v>‘My children enjoyed eating carbohydrate-rich food like poha, idlis and dosas and wished to carry only these food items in their tiffin boxes to school. After the Nutrition Plan was introduced, they had little choice but to carry balanced meals to school. The initial days were a struggle and they often complained of the food not being as per their liking. However, over time, they developed a taste for vegetables and fruits and began to enjoy eating them. Today, our entire family eats nutritious and balanced meals. We are very grateful for the knowledge school has imparted to us through the parent-teacher sessions.’
 – Rupali Ghule, a parent</v>
      </c>
      <c r="C11" s="41" t="str">
        <f aca="false">IFERROR(__xludf.dummyfunction("GOOGLETRANSLATE(B12,""en"",C1)"),"'मेरे बच्चों को पोहा, इडली और डोसा जैसे कार्बोहाइड्रेट युक्त भोजन खाने में मजा आता था और वे अपने टिफिन बॉक्स में केवल इन खाद्य पदार्थों को स्कूल ले जाना चाहते थे। पोषण योजना शुरू होने के बाद, उनके पास स्कूल में संतुलित भोजन ले जाने के अलावा कोई विकल्प नही"&amp;"ं था। शुरुआती दिन संघर्षपूर्ण थे और वे अक्सर खाना उनकी पसंद के मुताबिक नहीं होने की शिकायत करते थे। हालाँकि, समय के साथ, उनमें सब्जियों और फलों के प्रति रुचि विकसित हो गई और वे उन्हें खाने का आनंद लेने लगे। आज हमारा पूरा परिवार पौष्टिक और संतुलित भोजन करत"&amp;"ा है। अभिभावक-शिक्षक सत्र के माध्यम से स्कूल ने हमें जो ज्ञान दिया है, उसके लिए हम बहुत आभारी हैं।'
 - रूपाली घुले, अभिभावक  ")</f>
        <v>'मेरे बच्चों को पोहा, इडली और डोसा जैसे कार्बोहाइड्रेट युक्त भोजन खाने में मजा आता था और वे अपने टिफिन बॉक्स में केवल इन खाद्य पदार्थों को स्कूल ले जाना चाहते थे। पोषण योजना शुरू होने के बाद, उनके पास स्कूल में संतुलित भोजन ले जाने के अलावा कोई विकल्प नहीं था। शुरुआती दिन संघर्षपूर्ण थे और वे अक्सर खाना उनकी पसंद के मुताबिक नहीं होने की शिकायत करते थे। हालाँकि, समय के साथ, उनमें सब्जियों और फलों के प्रति रुचि विकसित हो गई और वे उन्हें खाने का आनंद लेने लगे। आज हमारा पूरा परिवार पौष्टिक और संतुलित भोजन करता है। अभिभावक-शिक्षक सत्र के माध्यम से स्कूल ने हमें जो ज्ञान दिया है, उसके लिए हम बहुत आभारी हैं।'
 - रूपाली घुले, अभिभावक</v>
      </c>
      <c r="D11" s="49" t="str">
        <f aca="false">IFERROR(__xludf.dummyfunction("GOOGLETRANSLATE(B12,""en"",D1)"),"'ನನ್ನ ಮಕ್ಕಳು ಪೋಹಾ, ಇಡ್ಲಿಗಳು ಮತ್ತು ದೋಸೆಗಳಂತಹ ಕಾರ್ಬೋಹೈಡ್ರೇಟ್ ಭರಿತ ಆಹಾರವನ್ನು ತಿನ್ನುವುದನ್ನು ಆನಂದಿಸಿದರು ಮತ್ತು ತಮ್ಮ ಟಿಫಿನ್ ಬಾಕ್ಸ್‌ಗಳಲ್ಲಿ ಈ ಆಹಾರ ಪದಾರ್ಥಗಳನ್ನು ಮಾತ್ರ ಶಾಲೆಗೆ ಸಾಗಿಸಲು ಬಯಸುತ್ತಾರೆ. ಪೌಷ್ಟಿಕಾಂಶ ಯೋಜನೆಯನ್ನು ಪರಿಚಯಿಸಿದ ನಂತರ, ಸಮತೋಲಿತ ಊಟವನ್ನು ಶಾಲೆಗೆ ಕೊಂಡೊಯ್ಯುವ"&amp;"ುದನ್ನು ಬಿಟ್ಟು ಅವರಿಗೆ ಸ್ವಲ್ಪ ಆಯ್ಕೆ ಇರಲಿಲ್ಲ. ಆರಂಭಿಕ ದಿನಗಳು ಹೋರಾಟವಾಗಿತ್ತು ಮತ್ತು ಆಹಾರವು ತಮ್ಮ ಇಚ್ಛೆಯಂತೆ ಇಲ್ಲ ಎಂದು ಅವರು ಆಗಾಗ್ಗೆ ದೂರುತ್ತಿದ್ದರು. ಆದಾಗ್ಯೂ, ಕಾಲಾನಂತರದಲ್ಲಿ, ಅವರು ತರಕಾರಿಗಳು ಮತ್ತು ಹಣ್ಣುಗಳ ರುಚಿಯನ್ನು ಬೆಳೆಸಿಕೊಂಡರು ಮತ್ತು ಅವುಗಳನ್ನು ತಿನ್ನಲು ಪ್ರಾರಂಭಿಸಿದರು. ಇಂದ"&amp;"ು, ನಮ್ಮ ಇಡೀ ಕುಟುಂಬವು ಪೌಷ್ಟಿಕ ಮತ್ತು ಸಮತೋಲಿತ ಊಟವನ್ನು ತಿನ್ನುತ್ತದೆ. ಪೋಷಕ-ಶಿಕ್ಷಕರ ಸೆಷನ್‌ಗಳ ಮೂಲಕ ಜ್ಞಾನ ಶಾಲೆಯು ನಮಗೆ ನೀಡಿದ ಜ್ಞಾನಕ್ಕಾಗಿ ನಾವು ತುಂಬಾ ಕೃತಜ್ಞರಾಗಿರುತ್ತೇವೆ.
 – ರೂಪಾಲಿ ಘೂಲೆ, ಪೋಷಕರು  ")</f>
        <v>'ನನ್ನ ಮಕ್ಕಳು ಪೋಹಾ, ಇಡ್ಲಿಗಳು ಮತ್ತು ದೋಸೆಗಳಂತಹ ಕಾರ್ಬೋಹೈಡ್ರೇಟ್ ಭರಿತ ಆಹಾರವನ್ನು ತಿನ್ನುವುದನ್ನು ಆನಂದಿಸಿದರು ಮತ್ತು ತಮ್ಮ ಟಿಫಿನ್ ಬಾಕ್ಸ್‌ಗಳಲ್ಲಿ ಈ ಆಹಾರ ಪದಾರ್ಥಗಳನ್ನು ಮಾತ್ರ ಶಾಲೆಗೆ ಸಾಗಿಸಲು ಬಯಸುತ್ತಾರೆ. ಪೌಷ್ಟಿಕಾಂಶ ಯೋಜನೆಯನ್ನು ಪರಿಚಯಿಸಿದ ನಂತರ, ಸಮತೋಲಿತ ಊಟವನ್ನು ಶಾಲೆಗೆ ಕೊಂಡೊಯ್ಯುವುದನ್ನು ಬಿಟ್ಟು ಅವರಿಗೆ ಸ್ವಲ್ಪ ಆಯ್ಕೆ ಇರಲಿಲ್ಲ. ಆರಂಭಿಕ ದಿನಗಳು ಹೋರಾಟವಾಗಿತ್ತು ಮತ್ತು ಆಹಾರವು ತಮ್ಮ ಇಚ್ಛೆಯಂತೆ ಇಲ್ಲ ಎಂದು ಅವರು ಆಗಾಗ್ಗೆ ದೂರುತ್ತಿದ್ದರು. ಆದಾಗ್ಯೂ, ಕಾಲಾನಂತರದಲ್ಲಿ, ಅವರು ತರಕಾರಿಗಳು ಮತ್ತು ಹಣ್ಣುಗಳ ರುಚಿಯನ್ನು ಬೆಳೆಸಿಕೊಂಡರು ಮತ್ತು ಅವುಗಳನ್ನು ತಿನ್ನಲು ಪ್ರಾರಂಭಿಸಿದರು. ಇಂದು, ನಮ್ಮ ಇಡೀ ಕುಟುಂಬವು ಪೌಷ್ಟಿಕ ಮತ್ತು ಸಮತೋಲಿತ ಊಟವನ್ನು ತಿನ್ನುತ್ತದೆ. ಪೋಷಕ-ಶಿಕ್ಷಕರ ಸೆಷನ್‌ಗಳ ಮೂಲಕ ಜ್ಞಾನ ಶಾಲೆಯು ನಮಗೆ ನೀಡಿದ ಜ್ಞಾನಕ್ಕಾಗಿ ನಾವು ತುಂಬಾ ಕೃತಜ್ಞರಾಗಿರುತ್ತೇವೆ.
 – ರೂಪಾಲಿ ಘೂಲೆ, ಪೋಷಕರು</v>
      </c>
      <c r="E11" s="49" t="str">
        <f aca="false">IFERROR(__xludf.dummyfunction("GOOGLETRANSLATE(B12,""en"",E1)"),"'నా పిల్లలు పోహా, ఇడ్లీలు మరియు దోసెలు వంటి కార్బోహైడ్రేట్ అధికంగా ఉండే ఆహారాన్ని తినడం ఆనందించారు మరియు వారి టిఫిన్ బాక్స్‌లలో ఈ ఆహార పదార్థాలను మాత్రమే పాఠశాలకు తీసుకెళ్లాలని కోరుకున్నారు. న్యూట్రిషన్ ప్లాన్ ప్రవేశపెట్టిన తర్వాత, పాఠశాలకు సమతుల్య భోజనాన"&amp;"్ని తీసుకువెళ్లడం తప్ప వారికి వేరే మార్గం లేదు. ప్రారంభ రోజులు పోరాటం మరియు వారు తరచుగా ఆహారం వారి ఇష్టానికి అనుగుణంగా లేదని ఫిర్యాదు చేశారు. అయితే, కాలక్రమేణా, వారు కూరగాయలు మరియు పండ్లపై రుచిని పెంచుకున్నారు మరియు వాటిని తినడం ప్రారంభించారు. నేడు, మా కు"&amp;"టుంబం మొత్తం పోషకమైన మరియు సమతుల్య భోజనం తింటుంది. పేరెంట్-టీచర్ సెషన్ల ద్వారా పాఠశాల మాకు అందించిన జ్ఞానానికి మేము చాలా కృతజ్ఞులం.
 – రూపాలి ఘూలే, తల్లిదండ్రులు  ")</f>
        <v>'నా పిల్లలు పోహా, ఇడ్లీలు మరియు దోసెలు వంటి కార్బోహైడ్రేట్ అధికంగా ఉండే ఆహారాన్ని తినడం ఆనందించారు మరియు వారి టిఫిన్ బాక్స్‌లలో ఈ ఆహార పదార్థాలను మాత్రమే పాఠశాలకు తీసుకెళ్లాలని కోరుకున్నారు. న్యూట్రిషన్ ప్లాన్ ప్రవేశపెట్టిన తర్వాత, పాఠశాలకు సమతుల్య భోజనాన్ని తీసుకువెళ్లడం తప్ప వారికి వేరే మార్గం లేదు. ప్రారంభ రోజులు పోరాటం మరియు వారు తరచుగా ఆహారం వారి ఇష్టానికి అనుగుణంగా లేదని ఫిర్యాదు చేశారు. అయితే, కాలక్రమేణా, వారు కూరగాయలు మరియు పండ్లపై రుచిని పెంచుకున్నారు మరియు వాటిని తినడం ప్రారంభించారు. నేడు, మా కుటుంబం మొత్తం పోషకమైన మరియు సమతుల్య భోజనం తింటుంది. పేరెంట్-టీచర్ సెషన్ల ద్వారా పాఠశాల మాకు అందించిన జ్ఞానానికి మేము చాలా కృతజ్ఞులం.
 – రూపాలి ఘూలే, తల్లిదండ్రులు</v>
      </c>
      <c r="F11" s="50" t="str">
        <f aca="false">IFERROR(__xludf.dummyfunction("GOOGLETRANSLATE(B12,""en"",F1)"),"""என் குழந்தைகள் போஹா, இட்லி மற்றும் தோசை போன்ற கார்போஹைட்ரேட் நிறைந்த உணவுகளை சாப்பிட்டு மகிழ்ந்தனர், மேலும் இந்த உணவுப் பொருட்களை மட்டுமே தங்கள் டிபன் பாக்ஸ்களில் பள்ளிக்கு எடுத்துச் செல்ல விரும்பினர். சத்துணவுத் திட்டம் அறிமுகப்படுத்தப்பட்ட பிறகு, சமச்"&amp;"சீர் உணவைப் பள்ளிக்கு எடுத்துச் செல்வதைத் தவிர வேறு வழியில்லை. ஆரம்ப நாட்களில் ஒரு போராட்டமாக இருந்தது மற்றும் அவர்கள் தங்கள் விருப்பப்படி உணவு இல்லை என்று அடிக்கடி புகார் கூறினார். இருப்பினும், காலப்போக்கில், அவர்கள் காய்கறிகள் மற்றும் பழங்களின் சுவையை வ"&amp;"ளர்த்து, அவற்றை உண்ணத் தொடங்கினர். இன்று, எங்கள் முழு குடும்பமும் சத்தான மற்றும் சமச்சீரான உணவை சாப்பிடுகிறோம். பெற்றோர்-ஆசிரியர் அமர்வுகள் மூலம் அறிவுப் பள்ளி எங்களுக்கு வழங்கியதற்கு நாங்கள் மிகவும் நன்றியுள்ளவர்களாக இருக்கிறோம்.
 – ரூபாலி குலே, ஒரு பெற்"&amp;"றோர்  ")</f>
        <v>"என் குழந்தைகள் போஹா, இட்லி மற்றும் தோசை போன்ற கார்போஹைட்ரேட் நிறைந்த உணவுகளை சாப்பிட்டு மகிழ்ந்தனர், மேலும் இந்த உணவுப் பொருட்களை மட்டுமே தங்கள் டிபன் பாக்ஸ்களில் பள்ளிக்கு எடுத்துச் செல்ல விரும்பினர். சத்துணவுத் திட்டம் அறிமுகப்படுத்தப்பட்ட பிறகு, சமச்சீர் உணவைப் பள்ளிக்கு எடுத்துச் செல்வதைத் தவிர வேறு வழியில்லை. ஆரம்ப நாட்களில் ஒரு போராட்டமாக இருந்தது மற்றும் அவர்கள் தங்கள் விருப்பப்படி உணவு இல்லை என்று அடிக்கடி புகார் கூறினார். இருப்பினும், காலப்போக்கில், அவர்கள் காய்கறிகள் மற்றும் பழங்களின் சுவையை வளர்த்து, அவற்றை உண்ணத் தொடங்கினர். இன்று, எங்கள் முழு குடும்பமும் சத்தான மற்றும் சமச்சீரான உணவை சாப்பிடுகிறோம். பெற்றோர்-ஆசிரியர் அமர்வுகள் மூலம் அறிவுப் பள்ளி எங்களுக்கு வழங்கியதற்கு நாங்கள் மிகவும் நன்றியுள்ளவர்களாக இருக்கிறோம்.
 – ரூபாலி குலே, ஒரு பெற்றோர்</v>
      </c>
      <c r="G11" s="41" t="str">
        <f aca="false">IFERROR(__xludf.dummyfunction("GOOGLETRANSLATE(B12,""en"",G1)"),"‘എൻ്റെ കുട്ടികൾ കാർബോഹൈഡ്രേറ്റ് അടങ്ങിയ ഭക്ഷണങ്ങളായ പോഹ, ഇഡ്ഡലി, ദോശ എന്നിവ കഴിക്കുന്നത് ആസ്വദിച്ചു, കൂടാതെ ഈ ഭക്ഷണ സാധനങ്ങൾ മാത്രം ടിഫിൻ ബോക്സുകളിൽ സ്കൂളിലേക്ക് കൊണ്ടുപോകാൻ ആഗ്രഹിച്ചു. പോഷകാഹാര പദ്ധതി അവതരിപ്പിച്ചതിനുശേഷം, സമീകൃത ഭക്ഷണം സ്കൂളിൽ കൊണ്ടുപോക"&amp;"ുകയല്ലാതെ അവർക്ക് മറ്റ് മാർഗമില്ല. ആദ്യ ദിവസങ്ങൾ ഒരു പോരാട്ടമായിരുന്നു, ഭക്ഷണം അവരുടെ ഇഷ്ടത്തിനനുസരിച്ചല്ലെന്ന് അവർ പലപ്പോഴും പരാതിപ്പെട്ടു. എന്നിരുന്നാലും, കാലക്രമേണ, അവർ പച്ചക്കറികളോടും പഴങ്ങളോടും ഒരു അഭിരുചി വളർത്തിയെടുക്കുകയും അവ കഴിക്കാൻ തുടങ്ങുകയും "&amp;"ചെയ്തു. ഇന്ന്, ഞങ്ങളുടെ മുഴുവൻ കുടുംബവും പോഷകസമൃദ്ധവും സമീകൃതവുമായ ഭക്ഷണം കഴിക്കുന്നു. രക്ഷാകർതൃ-അധ്യാപക സെഷനുകളിലൂടെ സ്കൂൾ ഞങ്ങൾക്ക് പകർന്നുനൽകിയ വിജ്ഞാനത്തിന് ഞങ്ങൾ വളരെ നന്ദിയുള്ളവരാണ്.
 – രൂപാലി ഗുലെ, ഒരു രക്ഷിതാവ്  ")</f>
        <v>‘എൻ്റെ കുട്ടികൾ കാർബോഹൈഡ്രേറ്റ് അടങ്ങിയ ഭക്ഷണങ്ങളായ പോഹ, ഇഡ്ഡലി, ദോശ എന്നിവ കഴിക്കുന്നത് ആസ്വദിച്ചു, കൂടാതെ ഈ ഭക്ഷണ സാധനങ്ങൾ മാത്രം ടിഫിൻ ബോക്സുകളിൽ സ്കൂളിലേക്ക് കൊണ്ടുപോകാൻ ആഗ്രഹിച്ചു. പോഷകാഹാര പദ്ധതി അവതരിപ്പിച്ചതിനുശേഷം, സമീകൃത ഭക്ഷണം സ്കൂളിൽ കൊണ്ടുപോകുകയല്ലാതെ അവർക്ക് മറ്റ് മാർഗമില്ല. ആദ്യ ദിവസങ്ങൾ ഒരു പോരാട്ടമായിരുന്നു, ഭക്ഷണം അവരുടെ ഇഷ്ടത്തിനനുസരിച്ചല്ലെന്ന് അവർ പലപ്പോഴും പരാതിപ്പെട്ടു. എന്നിരുന്നാലും, കാലക്രമേണ, അവർ പച്ചക്കറികളോടും പഴങ്ങളോടും ഒരു അഭിരുചി വളർത്തിയെടുക്കുകയും അവ കഴിക്കാൻ തുടങ്ങുകയും ചെയ്തു. ഇന്ന്, ഞങ്ങളുടെ മുഴുവൻ കുടുംബവും പോഷകസമൃദ്ധവും സമീകൃതവുമായ ഭക്ഷണം കഴിക്കുന്നു. രക്ഷാകർതൃ-അധ്യാപക സെഷനുകളിലൂടെ സ്കൂൾ ഞങ്ങൾക്ക് പകർന്നുനൽകിയ വിജ്ഞാനത്തിന് ഞങ്ങൾ വളരെ നന്ദിയുള്ളവരാണ്.
 – രൂപാലി ഗുലെ, ഒരു രക്ഷിതാവ്</v>
      </c>
      <c r="H11" s="41" t="str">
        <f aca="false">IFERROR(__xludf.dummyfunction("GOOGLETRANSLATE(B12,""en"",H1)"),"‘माझ्या मुलांना पोहे, इडल्या आणि डोसे यांसारखे कार्बोहायड्रेटयुक्त पदार्थ खायला खूप आवडते आणि त्यांच्या टिफिन बॉक्समध्ये हेच खाद्यपदार्थ शाळेत घेऊन जाण्याची त्यांची इच्छा होती. पोषण योजना लागू झाल्यानंतर, त्यांना शाळेत संतुलित जेवण घेऊन जाण्याशिवाय पर्याय"&amp;" नव्हता. सुरुवातीचे दिवस संघर्षाचे होते आणि त्यांच्या आवडीनुसार जेवण मिळत नसल्याची तक्रार त्यांनी अनेकदा केली. तथापि, कालांतराने, त्यांना भाज्या आणि फळांची आवड निर्माण झाली आणि ते खाण्यात आनंद वाटू लागला. आज आमचे संपूर्ण कुटुंब पौष्टिक आणि संतुलित जेवण खा"&amp;"त आहे. पालक-शिक्षक सत्राद्वारे शाळेने आम्हाला जे ज्ञान दिले त्याबद्दल आम्ही कृतज्ञ आहोत.’’
 - रुपाली घुले, पालक  ")</f>
        <v>‘माझ्या मुलांना पोहे, इडल्या आणि डोसे यांसारखे कार्बोहायड्रेटयुक्त पदार्थ खायला खूप आवडते आणि त्यांच्या टिफिन बॉक्समध्ये हेच खाद्यपदार्थ शाळेत घेऊन जाण्याची त्यांची इच्छा होती. पोषण योजना लागू झाल्यानंतर, त्यांना शाळेत संतुलित जेवण घेऊन जाण्याशिवाय पर्याय नव्हता. सुरुवातीचे दिवस संघर्षाचे होते आणि त्यांच्या आवडीनुसार जेवण मिळत नसल्याची तक्रार त्यांनी अनेकदा केली. तथापि, कालांतराने, त्यांना भाज्या आणि फळांची आवड निर्माण झाली आणि ते खाण्यात आनंद वाटू लागला. आज आमचे संपूर्ण कुटुंब पौष्टिक आणि संतुलित जेवण खात आहे. पालक-शिक्षक सत्राद्वारे शाळेने आम्हाला जे ज्ञान दिले त्याबद्दल आम्ही कृतज्ञ आहोत.’’
 - रुपाली घुले, पालक</v>
      </c>
      <c r="I11" s="41" t="str">
        <f aca="false">IFERROR(__xludf.dummyfunction("GOOGLETRANSLATE(B12,""en"",I1)"),"‘મારા બાળકોને પોહા, ઈડલી અને ઢોસા જેવા કાર્બોહાઈડ્રેટથી ભરપૂર ખોરાક ખાવાની મજા આવતી હતી અને તેઓ તેમના ટિફિન બોક્સમાં માત્ર આ જ ખાદ્યપદાર્થો શાળાએ લઈ જવા ઈચ્છતા હતા. પોષણ યોજના દાખલ થયા પછી, તેમની પાસે સંતુલિત ભોજન શાળામાં લઈ જવા સિવાય કોઈ વિકલ્પ નહોતો. શર"&amp;"ૂઆતના દિવસો સંઘર્ષભર્યા હતા અને તેઓ વારંવાર ફરિયાદ કરતા હતા કે ભોજન તેમની રુચિ પ્રમાણે નથી મળતું. જો કે, સમય જતાં, તેઓએ શાકભાજી અને ફળોનો સ્વાદ વિકસાવ્યો અને તેમને ખાવાની મજા લેવાનું શરૂ કર્યું. આજે અમારું આખું કુટુંબ પૌષ્ટિક અને સંતુલિત ભોજન ખાય છે. માતા"&amp;"પિતા-શિક્ષક સત્રો દ્વારા શાળાએ અમને જે જ્ઞાન આપ્યું છે તેના માટે અમે ખૂબ જ આભારી છીએ.’
 - રૂપાલી ઘુલે, માતાપિતા  ")</f>
        <v>‘મારા બાળકોને પોહા, ઈડલી અને ઢોસા જેવા કાર્બોહાઈડ્રેટથી ભરપૂર ખોરાક ખાવાની મજા આવતી હતી અને તેઓ તેમના ટિફિન બોક્સમાં માત્ર આ જ ખાદ્યપદાર્થો શાળાએ લઈ જવા ઈચ્છતા હતા. પોષણ યોજના દાખલ થયા પછી, તેમની પાસે સંતુલિત ભોજન શાળામાં લઈ જવા સિવાય કોઈ વિકલ્પ નહોતો. શરૂઆતના દિવસો સંઘર્ષભર્યા હતા અને તેઓ વારંવાર ફરિયાદ કરતા હતા કે ભોજન તેમની રુચિ પ્રમાણે નથી મળતું. જો કે, સમય જતાં, તેઓએ શાકભાજી અને ફળોનો સ્વાદ વિકસાવ્યો અને તેમને ખાવાની મજા લેવાનું શરૂ કર્યું. આજે અમારું આખું કુટુંબ પૌષ્ટિક અને સંતુલિત ભોજન ખાય છે. માતાપિતા-શિક્ષક સત્રો દ્વારા શાળાએ અમને જે જ્ઞાન આપ્યું છે તેના માટે અમે ખૂબ જ આભારી છીએ.’
 - રૂપાલી ઘુલે, માતાપિતા</v>
      </c>
      <c r="J11" s="41" t="str">
        <f aca="false">IFERROR(__xludf.dummyfunction("GOOGLETRANSLATE(B12,""en"",J1)"),"‘আমার বাচ্চারা পোহা, ইডলি এবং দোসার মতো কার্বোহাইড্রেট সমৃদ্ধ খাবার খেতে পছন্দ করত এবং তাদের টিফিন বক্সে শুধুমাত্র এই খাবারগুলো স্কুলে নিয়ে যেতে চায়। পুষ্টি পরিকল্পনা চালু হওয়ার পর, স্কুলে সুষম খাবার নিয়ে যাওয়া ছাড়া তাদের আর কোনো বিকল্প ছিল না। প্রা"&amp;"থমিক দিনগুলি ছিল একটি লড়াই এবং তারা প্রায়শই অভিযোগ করতেন যে তাদের পছন্দ অনুসারে খাবার হচ্ছে না। যাইহোক, সময়ের সাথে সাথে, তারা শাকসবজি এবং ফলের স্বাদ তৈরি করে এবং সেগুলি খেতে উপভোগ করতে শুরু করে। আজ, আমাদের পুরো পরিবার পুষ্টিকর এবং সুষম খাবার খায়। অভিভ"&amp;"াবক-শিক্ষক অধিবেশনের মাধ্যমে স্কুল আমাদের যে জ্ঞান দিয়েছে তার জন্য আমরা অত্যন্ত কৃতজ্ঞ।’
 - রূপালী ঘুলে, একজন অভিভাবক  ")</f>
        <v>‘আমার বাচ্চারা পোহা, ইডলি এবং দোসার মতো কার্বোহাইড্রেট সমৃদ্ধ খাবার খেতে পছন্দ করত এবং তাদের টিফিন বক্সে শুধুমাত্র এই খাবারগুলো স্কুলে নিয়ে যেতে চায়। পুষ্টি পরিকল্পনা চালু হওয়ার পর, স্কুলে সুষম খাবার নিয়ে যাওয়া ছাড়া তাদের আর কোনো বিকল্প ছিল না। প্রাথমিক দিনগুলি ছিল একটি লড়াই এবং তারা প্রায়শই অভিযোগ করতেন যে তাদের পছন্দ অনুসারে খাবার হচ্ছে না। যাইহোক, সময়ের সাথে সাথে, তারা শাকসবজি এবং ফলের স্বাদ তৈরি করে এবং সেগুলি খেতে উপভোগ করতে শুরু করে। আজ, আমাদের পুরো পরিবার পুষ্টিকর এবং সুষম খাবার খায়। অভিভাবক-শিক্ষক অধিবেশনের মাধ্যমে স্কুল আমাদের যে জ্ঞান দিয়েছে তার জন্য আমরা অত্যন্ত কৃতজ্ঞ।’
 - রূপালী ঘুলে, একজন অভিভাবক</v>
      </c>
      <c r="K11" s="41" t="str">
        <f aca="false">IFERROR(__xludf.dummyfunction("GOOGLETRANSLATE(B12,""en"",K1)"),"’’میرے بچوں کو کاربوہائیڈریٹ سے بھرپور کھانا جیسے پوہہ، اڈلی اور ڈوسے کھانے میں مزہ آتا تھا اور ان کی خواہش تھی کہ وہ صرف ان کھانے کی اشیاء کو اپنے ٹفن بکس میں اسکول لے جائیں۔ نیوٹریشن پلان متعارف کرائے جانے کے بعد، ان کے پاس اسکول میں متوازن کھانا لے جان"&amp;"ے کے علاوہ کوئی چارہ نہیں تھا۔ ابتدائی دنوں میں جدوجہد تھی اور وہ اکثر شکایت کرتے تھے کہ کھانا ان کی پسند کے مطابق نہیں ہے۔ تاہم، وقت کے ساتھ، ان میں سبزیوں اور پھلوں کا ذائقہ پیدا ہوا اور انہیں کھانے سے لطف اندوز ہونے لگے۔ آج ہمارا پورا خاندان غذائیت سے "&amp;"بھرپور اور متوازن کھانا کھاتا ہے۔ ہم اس کے لیے بہت شکر گزار ہیں کہ اسکول نے ہمیں والدین ٹیچر سیشنز کے ذریعے علم فراہم کیا ہے۔‘‘
 - روپالی گھلے، والدین  ")</f>
        <v>’’میرے بچوں کو کاربوہائیڈریٹ سے بھرپور کھانا جیسے پوہہ، اڈلی اور ڈوسے کھانے میں مزہ آتا تھا اور ان کی خواہش تھی کہ وہ صرف ان کھانے کی اشیاء کو اپنے ٹفن بکس میں اسکول لے جائیں۔ نیوٹریشن پلان متعارف کرائے جانے کے بعد، ان کے پاس اسکول میں متوازن کھانا لے جانے کے علاوہ کوئی چارہ نہیں تھا۔ ابتدائی دنوں میں جدوجہد تھی اور وہ اکثر شکایت کرتے تھے کہ کھانا ان کی پسند کے مطابق نہیں ہے۔ تاہم، وقت کے ساتھ، ان میں سبزیوں اور پھلوں کا ذائقہ پیدا ہوا اور انہیں کھانے سے لطف اندوز ہونے لگے۔ آج ہمارا پورا خاندان غذائیت سے بھرپور اور متوازن کھانا کھاتا ہے۔ ہم اس کے لیے بہت شکر گزار ہیں کہ اسکول نے ہمیں والدین ٹیچر سیشنز کے ذریعے علم فراہم کیا ہے۔‘‘
 - روپالی گھلے، والدین</v>
      </c>
      <c r="L11" s="41" t="str">
        <f aca="false">IFERROR(__xludf.dummyfunction("GOOGLETRANSLATE(B12,""en"",L1)"),"'ਮੇਰੇ ਬੱਚਿਆਂ ਨੇ ਪੋਹਾ, ਇਡਲੀ ਅਤੇ ਡੋਸੇ ਵਰਗੇ ਕਾਰਬੋਹਾਈਡਰੇਟ ਨਾਲ ਭਰਪੂਰ ਭੋਜਨ ਖਾਣਾ ਪਸੰਦ ਕੀਤਾ ਅਤੇ ਉਨ੍ਹਾਂ ਦੇ ਟਿਫਨ ਬਕਸੇ ਵਿੱਚ ਸਿਰਫ ਇਹੀ ਭੋਜਨ ਪਦਾਰਥ ਸਕੂਲ ਲਿਜਾਣਾ ਚਾਹੁੰਦੇ ਸਨ। ਪੋਸ਼ਣ ਯੋਜਨਾ ਦੀ ਸ਼ੁਰੂਆਤ ਤੋਂ ਬਾਅਦ, ਉਨ੍ਹਾਂ ਕੋਲ ਸੰਤੁਲਿਤ ਭੋਜਨ ਸਕੂਲ ਲਿਜਾਣ ਤੋਂ ਇਲਾਵਾ ਕੋਈ ਵਿਕਲਪ ਨਹੀਂ ਸੀ। ਸ"&amp;"਼ੁਰੂਆਤੀ ਦਿਨ ਸੰਘਰਸ਼ ਦੇ ਸਨ ਅਤੇ ਉਹ ਅਕਸਰ ਸ਼ਿਕਾਇਤ ਕਰਦੇ ਸਨ ਕਿ ਖਾਣਾ ਉਨ੍ਹਾਂ ਦੀ ਪਸੰਦ ਅਨੁਸਾਰ ਨਹੀਂ ਹੈ। ਹਾਲਾਂਕਿ, ਸਮੇਂ ਦੇ ਨਾਲ, ਉਨ੍ਹਾਂ ਨੇ ਸਬਜ਼ੀਆਂ ਅਤੇ ਫਲਾਂ ਦਾ ਸਵਾਦ ਵਿਕਸਿਤ ਕੀਤਾ ਅਤੇ ਉਨ੍ਹਾਂ ਨੂੰ ਖਾਣ ਦਾ ਅਨੰਦ ਲੈਣ ਲੱਗ ਪਏ। ਅੱਜ ਸਾਡਾ ਪੂਰਾ ਪਰਿਵਾਰ ਪੌਸ਼ਟਿਕ ਅਤੇ ਸੰਤੁਲਿਤ ਭੋਜਨ ਖਾਂਦਾ ਹੈ।"&amp;" ਅਸੀਂ ਮਾਪੇ-ਅਧਿਆਪਕ ਸੈਸ਼ਨਾਂ ਰਾਹੀਂ ਸਕੂਲ ਵੱਲੋਂ ਸਾਨੂੰ ਜੋ ਗਿਆਨ ਪ੍ਰਦਾਨ ਕੀਤਾ ਹੈ ਉਸ ਲਈ ਅਸੀਂ ਬਹੁਤ ਧੰਨਵਾਦੀ ਹਾਂ।'
 - ਰੂਪਾਲੀ ਘੁਲੇ, ਇੱਕ ਮਾਪੇ  ")</f>
        <v>'ਮੇਰੇ ਬੱਚਿਆਂ ਨੇ ਪੋਹਾ, ਇਡਲੀ ਅਤੇ ਡੋਸੇ ਵਰਗੇ ਕਾਰਬੋਹਾਈਡਰੇਟ ਨਾਲ ਭਰਪੂਰ ਭੋਜਨ ਖਾਣਾ ਪਸੰਦ ਕੀਤਾ ਅਤੇ ਉਨ੍ਹਾਂ ਦੇ ਟਿਫਨ ਬਕਸੇ ਵਿੱਚ ਸਿਰਫ ਇਹੀ ਭੋਜਨ ਪਦਾਰਥ ਸਕੂਲ ਲਿਜਾਣਾ ਚਾਹੁੰਦੇ ਸਨ। ਪੋਸ਼ਣ ਯੋਜਨਾ ਦੀ ਸ਼ੁਰੂਆਤ ਤੋਂ ਬਾਅਦ, ਉਨ੍ਹਾਂ ਕੋਲ ਸੰਤੁਲਿਤ ਭੋਜਨ ਸਕੂਲ ਲਿਜਾਣ ਤੋਂ ਇਲਾਵਾ ਕੋਈ ਵਿਕਲਪ ਨਹੀਂ ਸੀ। ਸ਼ੁਰੂਆਤੀ ਦਿਨ ਸੰਘਰਸ਼ ਦੇ ਸਨ ਅਤੇ ਉਹ ਅਕਸਰ ਸ਼ਿਕਾਇਤ ਕਰਦੇ ਸਨ ਕਿ ਖਾਣਾ ਉਨ੍ਹਾਂ ਦੀ ਪਸੰਦ ਅਨੁਸਾਰ ਨਹੀਂ ਹੈ। ਹਾਲਾਂਕਿ, ਸਮੇਂ ਦੇ ਨਾਲ, ਉਨ੍ਹਾਂ ਨੇ ਸਬਜ਼ੀਆਂ ਅਤੇ ਫਲਾਂ ਦਾ ਸਵਾਦ ਵਿਕਸਿਤ ਕੀਤਾ ਅਤੇ ਉਨ੍ਹਾਂ ਨੂੰ ਖਾਣ ਦਾ ਅਨੰਦ ਲੈਣ ਲੱਗ ਪਏ। ਅੱਜ ਸਾਡਾ ਪੂਰਾ ਪਰਿਵਾਰ ਪੌਸ਼ਟਿਕ ਅਤੇ ਸੰਤੁਲਿਤ ਭੋਜਨ ਖਾਂਦਾ ਹੈ। ਅਸੀਂ ਮਾਪੇ-ਅਧਿਆਪਕ ਸੈਸ਼ਨਾਂ ਰਾਹੀਂ ਸਕੂਲ ਵੱਲੋਂ ਸਾਨੂੰ ਜੋ ਗਿਆਨ ਪ੍ਰਦਾਨ ਕੀਤਾ ਹੈ ਉਸ ਲਈ ਅਸੀਂ ਬਹੁਤ ਧੰਨਵਾਦੀ ਹਾਂ।'
 - ਰੂਪਾਲੀ ਘੁਲੇ, ਇੱਕ ਮਾਪੇ</v>
      </c>
      <c r="M11" s="41" t="str">
        <f aca="false">IFERROR(__xludf.dummyfunction("GOOGLETRANSLATE(B12,""en"",M1)"),"‘ମୋ ପିଲାମାନେ ପୋହା, ଇଡଲିସ୍ ଏବଂ ଡୋସା ପରି କାର୍ବୋହାଇଡ୍ରେଟ୍ ସମୃଦ୍ଧ ଖାଦ୍ୟ ଖାଇବାକୁ ଉପଭୋଗ କରିଥିଲେ ଏବଂ କେବଳ ଏହି ଖାଦ୍ୟ ସାମଗ୍ରୀକୁ ସେମାନଙ୍କ ଟିଫିନ୍ ବାକ୍ସରେ ବିଦ୍ୟାଳୟକୁ ନେବାକୁ ଚାହୁଁଥିଲେ। ପୁଷ୍ଟିକର ଯୋଜନା ପ୍ରଣୟନ ହେବା ପରେ, ବିଦ୍ୟାଳୟକୁ ସନ୍ତୁଳିତ ଭୋଜନ ବହନ କରିବା ବ୍ୟତୀତ ସେମାନଙ୍କର"&amp;" କ choice ଣସି ବିକଳ୍ପ ନଥିଲା | ପ୍ରାରମ୍ଭିକ ଦିନଗୁଡିକ ଏକ ସଂଘର୍ଷ ଥିଲା ଏବଂ ଖାଦ୍ୟ ପ୍ରାୟତ their ସେମାନଙ୍କ ପସନ୍ଦ ଅନୁଯାୟୀ ନୁହେଁ ବୋଲି ଅଭିଯୋଗ କରିଥିଲେ | ଅବଶ୍ୟ, ସମୟ ସହିତ, ସେମାନେ ପନିପରିବା ଏବଂ ଫଳ ପାଇଁ ଏକ ସ୍ୱାଦ ବିକଶିତ କଲେ ଏବଂ ଏହାକୁ ଖାଇବାକୁ ଉପଭୋଗ କରିବାକୁ ଲାଗିଲେ | ଆଜି, ଆମର ପୁ"&amp;"ରା ପରିବାର ପୁଷ୍ଟିକର ଏବଂ ସନ୍ତୁଳିତ ଭୋଜନ ଖାଏ | ପିତାମାତା-ଶିକ୍ଷକ ଅଧିବେଶନ ମାଧ୍ୟମରେ ଆମକୁ ପ୍ରଦାନ କରାଯାଇଥିବା ଜ୍ଞାନ ବିଦ୍ୟାଳୟ ପାଇଁ ଆମେ ଅତ୍ୟଧିକ କୃତଜ୍ଞ। ’
 - ରୁପାଲି ଗୁଲେ, ଜଣେ ପିତାମାତା |  ")</f>
        <v>‘ମୋ ପିଲାମାନେ ପୋହା, ଇଡଲିସ୍ ଏବଂ ଡୋସା ପରି କାର୍ବୋହାଇଡ୍ରେଟ୍ ସମୃଦ୍ଧ ଖାଦ୍ୟ ଖାଇବାକୁ ଉପଭୋଗ କରିଥିଲେ ଏବଂ କେବଳ ଏହି ଖାଦ୍ୟ ସାମଗ୍ରୀକୁ ସେମାନଙ୍କ ଟିଫିନ୍ ବାକ୍ସରେ ବିଦ୍ୟାଳୟକୁ ନେବାକୁ ଚାହୁଁଥିଲେ। ପୁଷ୍ଟିକର ଯୋଜନା ପ୍ରଣୟନ ହେବା ପରେ, ବିଦ୍ୟାଳୟକୁ ସନ୍ତୁଳିତ ଭୋଜନ ବହନ କରିବା ବ୍ୟତୀତ ସେମାନଙ୍କର କ choice ଣସି ବିକଳ୍ପ ନଥିଲା | ପ୍ରାରମ୍ଭିକ ଦିନଗୁଡିକ ଏକ ସଂଘର୍ଷ ଥିଲା ଏବଂ ଖାଦ୍ୟ ପ୍ରାୟତ their ସେମାନଙ୍କ ପସନ୍ଦ ଅନୁଯାୟୀ ନୁହେଁ ବୋଲି ଅଭିଯୋଗ କରିଥିଲେ | ଅବଶ୍ୟ, ସମୟ ସହିତ, ସେମାନେ ପନିପରିବା ଏବଂ ଫଳ ପାଇଁ ଏକ ସ୍ୱାଦ ବିକଶିତ କଲେ ଏବଂ ଏହାକୁ ଖାଇବାକୁ ଉପଭୋଗ କରିବାକୁ ଲାଗିଲେ | ଆଜି, ଆମର ପୁରା ପରିବାର ପୁଷ୍ଟିକର ଏବଂ ସନ୍ତୁଳିତ ଭୋଜନ ଖାଏ | ପିତାମାତା-ଶିକ୍ଷକ ଅଧିବେଶନ ମାଧ୍ୟମରେ ଆମକୁ ପ୍ରଦାନ କରାଯାଇଥିବା ଜ୍ଞାନ ବିଦ୍ୟାଳୟ ପାଇଁ ଆମେ ଅତ୍ୟଧିକ କୃତଜ୍ଞ। ’
 - ରୁପାଲି ଗୁଲେ, ଜଣେ ପିତାମାତା |</v>
      </c>
    </row>
    <row r="12" customFormat="false" ht="15" hidden="false" customHeight="false" outlineLevel="0" collapsed="false">
      <c r="A12" s="41" t="s">
        <v>171</v>
      </c>
      <c r="B12" s="41" t="str">
        <f aca="false">'Project upload'!AB3</f>
        <v>evidenceName1</v>
      </c>
      <c r="C12" s="41" t="str">
        <f aca="false">IFERROR(__xludf.dummyfunction("GOOGLETRANSLATE(B13,""en"",C1)"),"साक्ष्यनाम1")</f>
        <v>साक्ष्यनाम1</v>
      </c>
      <c r="D12" s="49" t="str">
        <f aca="false">IFERROR(__xludf.dummyfunction("GOOGLETRANSLATE(B13,""en"",D1)"),"ಸಾಕ್ಷಿ ಹೆಸರು 1")</f>
        <v>ಸಾಕ್ಷಿ ಹೆಸರು 1</v>
      </c>
      <c r="E12" s="49" t="str">
        <f aca="false">IFERROR(__xludf.dummyfunction("GOOGLETRANSLATE(B13,""en"",E1)"),"సాక్ష్యం పేరు 1")</f>
        <v>సాక్ష్యం పేరు 1</v>
      </c>
      <c r="F12" s="50" t="str">
        <f aca="false">IFERROR(__xludf.dummyfunction("GOOGLETRANSLATE(B13,""en"",F1)"),"ஆதாரம் பெயர்1")</f>
        <v>ஆதாரம் பெயர்1</v>
      </c>
      <c r="G12" s="41" t="str">
        <f aca="false">IFERROR(__xludf.dummyfunction("GOOGLETRANSLATE(B13,""en"",G1)"),"തെളിവ് പേര്1")</f>
        <v>തെളിവ് പേര്1</v>
      </c>
      <c r="H12" s="41" t="str">
        <f aca="false">IFERROR(__xludf.dummyfunction("GOOGLETRANSLATE(B13,""en"",H1)"),"पुरावे नाव1")</f>
        <v>पुरावे नाव1</v>
      </c>
      <c r="I12" s="41" t="str">
        <f aca="false">IFERROR(__xludf.dummyfunction("GOOGLETRANSLATE(B13,""en"",I1)"),"પુરાવાનામ1")</f>
        <v>પુરાવાનામ1</v>
      </c>
      <c r="J12" s="41" t="str">
        <f aca="false">IFERROR(__xludf.dummyfunction("GOOGLETRANSLATE(B13,""en"",J1)"),"প্রমাণের নাম 1")</f>
        <v>প্রমাণের নাম 1</v>
      </c>
      <c r="K12" s="48" t="str">
        <f aca="false">IFERROR(__xludf.dummyfunction("GOOGLETRANSLATE(B13,""en"",K1)"),"ثبوت کا نام 1")</f>
        <v>ثبوت کا نام 1</v>
      </c>
      <c r="L12" s="48" t="str">
        <f aca="false">IFERROR(__xludf.dummyfunction("GOOGLETRANSLATE(B13,""en"",L1)"),"ਸਬੂਤ ਨਾਮ 1")</f>
        <v>ਸਬੂਤ ਨਾਮ 1</v>
      </c>
      <c r="M12" s="48" t="str">
        <f aca="false">IFERROR(__xludf.dummyfunction("GOOGLETRANSLATE(B13,""en"",M1)"),"ପ୍ରମାଣ ନାମ 1 |")</f>
        <v>ପ୍ରମାଣ ନାମ 1 |</v>
      </c>
    </row>
    <row r="13" customFormat="false" ht="15" hidden="false" customHeight="false" outlineLevel="0" collapsed="false">
      <c r="A13" s="41" t="s">
        <v>172</v>
      </c>
      <c r="B13" s="41" t="str">
        <f aca="false">'Project upload'!AF3</f>
        <v>evidenceName2</v>
      </c>
      <c r="C13" s="41" t="str">
        <f aca="false">IFERROR(__xludf.dummyfunction("GOOGLETRANSLATE(B13,""en"",C1)"),"साक्ष्यनाम1")</f>
        <v>साक्ष्यनाम1</v>
      </c>
      <c r="D13" s="49" t="str">
        <f aca="false">IFERROR(__xludf.dummyfunction("GOOGLETRANSLATE(B14,""en"",D1)"),"ಸಾಕ್ಷಿ ಹೆಸರು 2")</f>
        <v>ಸಾಕ್ಷಿ ಹೆಸರು 2</v>
      </c>
      <c r="E13" s="49" t="str">
        <f aca="false">IFERROR(__xludf.dummyfunction("GOOGLETRANSLATE(B14,""en"",E1)"),"సాక్ష్యం పేరు 2")</f>
        <v>సాక్ష్యం పేరు 2</v>
      </c>
      <c r="F13" s="50" t="str">
        <f aca="false">IFERROR(__xludf.dummyfunction("GOOGLETRANSLATE(B14,""en"",F1)"),"சான்று பெயர்2")</f>
        <v>சான்று பெயர்2</v>
      </c>
      <c r="G13" s="41" t="str">
        <f aca="false">IFERROR(__xludf.dummyfunction("GOOGLETRANSLATE(B14,""en"",G1)"),"തെളിവ് പേര്2")</f>
        <v>തെളിവ് പേര്2</v>
      </c>
      <c r="H13" s="41" t="str">
        <f aca="false">IFERROR(__xludf.dummyfunction("GOOGLETRANSLATE(B14,""en"",H1)"),"पुरावेनाव2")</f>
        <v>पुरावेनाव2</v>
      </c>
      <c r="I13" s="41" t="str">
        <f aca="false">IFERROR(__xludf.dummyfunction("GOOGLETRANSLATE(B14,""en"",I1)"),"પુરાવાનામ2")</f>
        <v>પુરાવાનામ2</v>
      </c>
      <c r="J13" s="41" t="str">
        <f aca="false">IFERROR(__xludf.dummyfunction("GOOGLETRANSLATE(B14,""en"",J1)"),"প্রমাণের নাম 2")</f>
        <v>প্রমাণের নাম 2</v>
      </c>
      <c r="K13" s="48" t="str">
        <f aca="false">IFERROR(__xludf.dummyfunction("GOOGLETRANSLATE(B14,""en"",K1)"),"ثبوت کا نام 2")</f>
        <v>ثبوت کا نام 2</v>
      </c>
      <c r="L13" s="48" t="str">
        <f aca="false">IFERROR(__xludf.dummyfunction("GOOGLETRANSLATE(B14,""en"",L1)"),"ਸਬੂਤ ਨਾਮ 2")</f>
        <v>ਸਬੂਤ ਨਾਮ 2</v>
      </c>
      <c r="M13" s="48" t="str">
        <f aca="false">IFERROR(__xludf.dummyfunction("GOOGLETRANSLATE(B14,""en"",M1)"),"ପ୍ରମାଣନାମ 2")</f>
        <v>ପ୍ରମାଣନାମ 2</v>
      </c>
    </row>
    <row r="14" customFormat="false" ht="15" hidden="false" customHeight="false" outlineLevel="0" collapsed="false">
      <c r="A14" s="41" t="s">
        <v>173</v>
      </c>
      <c r="B14" s="41"/>
      <c r="C14" s="41"/>
      <c r="D14" s="49"/>
      <c r="E14" s="49"/>
      <c r="F14" s="50"/>
      <c r="G14" s="41"/>
      <c r="H14" s="41"/>
      <c r="I14" s="41"/>
      <c r="J14" s="41"/>
      <c r="K14" s="41"/>
      <c r="L14" s="41"/>
      <c r="M14" s="41"/>
    </row>
    <row r="15" customFormat="false" ht="15" hidden="false" customHeight="false" outlineLevel="0" collapsed="false">
      <c r="A15" s="41" t="s">
        <v>174</v>
      </c>
      <c r="B15" s="41"/>
      <c r="C15" s="41"/>
      <c r="D15" s="49"/>
      <c r="E15" s="49"/>
      <c r="F15" s="50"/>
      <c r="G15" s="41"/>
      <c r="H15" s="41"/>
      <c r="I15" s="41"/>
      <c r="J15" s="41"/>
      <c r="K15" s="41"/>
      <c r="L15" s="41"/>
      <c r="M15" s="41"/>
    </row>
    <row r="16" customFormat="false" ht="15" hidden="false" customHeight="false" outlineLevel="0" collapsed="false">
      <c r="A16" s="41" t="s">
        <v>175</v>
      </c>
      <c r="B16" s="41"/>
      <c r="C16" s="41"/>
      <c r="D16" s="49"/>
      <c r="E16" s="49"/>
      <c r="F16" s="50"/>
      <c r="G16" s="41"/>
      <c r="H16" s="41"/>
      <c r="I16" s="41"/>
      <c r="J16" s="41"/>
      <c r="K16" s="41"/>
      <c r="L16" s="41"/>
      <c r="M16" s="41"/>
    </row>
    <row r="17" customFormat="false" ht="15" hidden="false" customHeight="false" outlineLevel="0" collapsed="false">
      <c r="A17" s="41" t="s">
        <v>176</v>
      </c>
      <c r="B17" s="41"/>
      <c r="C17" s="41"/>
      <c r="D17" s="49"/>
      <c r="E17" s="49"/>
      <c r="F17" s="50"/>
      <c r="G17" s="41"/>
      <c r="H17" s="41"/>
      <c r="I17" s="41"/>
      <c r="J17" s="41"/>
      <c r="K17" s="41"/>
      <c r="L17" s="41"/>
      <c r="M17" s="41"/>
    </row>
    <row r="18" customFormat="false" ht="15" hidden="false" customHeight="false" outlineLevel="0" collapsed="false">
      <c r="A18" s="41" t="s">
        <v>177</v>
      </c>
      <c r="B18" s="41"/>
      <c r="C18" s="41"/>
      <c r="D18" s="49"/>
      <c r="E18" s="49"/>
      <c r="F18" s="50"/>
      <c r="G18" s="41"/>
      <c r="H18" s="41"/>
      <c r="I18" s="41"/>
      <c r="J18" s="41"/>
      <c r="K18" s="41"/>
      <c r="L18" s="41"/>
      <c r="M18" s="41"/>
    </row>
    <row r="19" customFormat="false" ht="15" hidden="false" customHeight="false" outlineLevel="0" collapsed="false">
      <c r="A19" s="41" t="s">
        <v>178</v>
      </c>
      <c r="B19" s="41"/>
      <c r="C19" s="41"/>
      <c r="D19" s="49"/>
      <c r="E19" s="49"/>
      <c r="F19" s="50"/>
      <c r="G19" s="41"/>
      <c r="H19" s="41"/>
      <c r="I19" s="41"/>
      <c r="J19" s="41"/>
      <c r="K19" s="41"/>
      <c r="L19" s="41"/>
      <c r="M19" s="41"/>
    </row>
    <row r="20" customFormat="false" ht="15" hidden="false" customHeight="false" outlineLevel="0" collapsed="false">
      <c r="A20" s="41" t="s">
        <v>179</v>
      </c>
      <c r="B20" s="41"/>
      <c r="C20" s="41"/>
      <c r="D20" s="49"/>
      <c r="E20" s="49"/>
      <c r="F20" s="50"/>
      <c r="G20" s="41"/>
      <c r="H20" s="41"/>
      <c r="I20" s="41"/>
      <c r="J20" s="41"/>
      <c r="K20" s="41"/>
      <c r="L20" s="41"/>
      <c r="M20" s="41"/>
    </row>
    <row r="21" customFormat="false" ht="15" hidden="false" customHeight="false" outlineLevel="0" collapsed="false">
      <c r="A21" s="41" t="s">
        <v>180</v>
      </c>
      <c r="B21" s="41"/>
      <c r="C21" s="41"/>
      <c r="D21" s="49"/>
      <c r="E21" s="49"/>
      <c r="F21" s="50"/>
      <c r="G21" s="41"/>
      <c r="H21" s="41"/>
      <c r="I21" s="41"/>
      <c r="J21" s="41"/>
      <c r="K21" s="41"/>
      <c r="L21" s="41"/>
      <c r="M21" s="41"/>
    </row>
    <row r="22" customFormat="false" ht="15" hidden="false" customHeight="false" outlineLevel="0" collapsed="false">
      <c r="A22" s="52" t="s">
        <v>181</v>
      </c>
      <c r="B22" s="41" t="str">
        <f aca="false">'Project upload'!J3</f>
        <v>Name1</v>
      </c>
      <c r="C22" s="41" t="str">
        <f aca="false">IFERROR(__xludf.dummyfunction("GOOGLETRANSLATE(B23,""en"",C1)"),"नाम 1")</f>
        <v>नाम 1</v>
      </c>
      <c r="D22" s="49" t="str">
        <f aca="false">IFERROR(__xludf.dummyfunction("GOOGLETRANSLATE(B23,""en"",D1)"),"ಹೆಸರು 1")</f>
        <v>ಹೆಸರು 1</v>
      </c>
      <c r="E22" s="49" t="str">
        <f aca="false">IFERROR(__xludf.dummyfunction("GOOGLETRANSLATE(B23,""en"",E1)"),"పేరు 1")</f>
        <v>పేరు 1</v>
      </c>
      <c r="F22" s="50" t="str">
        <f aca="false">IFERROR(__xludf.dummyfunction("GOOGLETRANSLATE(B23,""en"",F1)"),"பெயர்1")</f>
        <v>பெயர்1</v>
      </c>
      <c r="G22" s="41" t="str">
        <f aca="false">IFERROR(__xludf.dummyfunction("GOOGLETRANSLATE(B23,""en"",G1)"),"പേര്1")</f>
        <v>പേര്1</v>
      </c>
      <c r="H22" s="41" t="str">
        <f aca="false">IFERROR(__xludf.dummyfunction("GOOGLETRANSLATE(B23,""en"",H1)"),"नाव 1")</f>
        <v>नाव 1</v>
      </c>
      <c r="I22" s="41" t="str">
        <f aca="false">IFERROR(__xludf.dummyfunction("GOOGLETRANSLATE(B23,""en"",I1)"),"નામ1")</f>
        <v>નામ1</v>
      </c>
      <c r="J22" s="41" t="str">
        <f aca="false">IFERROR(__xludf.dummyfunction("GOOGLETRANSLATE(B23,""en"",J1)"),"নাম 1")</f>
        <v>নাম 1</v>
      </c>
      <c r="K22" s="41" t="str">
        <f aca="false">IFERROR(__xludf.dummyfunction("GOOGLETRANSLATE(B23,""en"",K1)"),"نام 1")</f>
        <v>نام 1</v>
      </c>
      <c r="L22" s="41" t="str">
        <f aca="false">IFERROR(__xludf.dummyfunction("GOOGLETRANSLATE(B23,""en"",L1)"),"ਨਾਮ 1")</f>
        <v>ਨਾਮ 1</v>
      </c>
      <c r="M22" s="41" t="str">
        <f aca="false">IFERROR(__xludf.dummyfunction("GOOGLETRANSLATE(B23,""en"",M1)"),"ନାମ 1")</f>
        <v>ନାମ 1</v>
      </c>
    </row>
    <row r="23" customFormat="false" ht="15" hidden="false" customHeight="false" outlineLevel="0" collapsed="false">
      <c r="A23" s="41" t="s">
        <v>182</v>
      </c>
      <c r="B23" s="41" t="str">
        <f aca="false">'Project upload'!L3</f>
        <v>Name2</v>
      </c>
      <c r="C23" s="41" t="str">
        <f aca="false">IFERROR(__xludf.dummyfunction("GOOGLETRANSLATE(B24,""en"",C1)"),"नाम 2")</f>
        <v>नाम 2</v>
      </c>
      <c r="D23" s="49" t="str">
        <f aca="false">IFERROR(__xludf.dummyfunction("GOOGLETRANSLATE(B24,""en"",D1)"),"ಹೆಸರು 2")</f>
        <v>ಹೆಸರು 2</v>
      </c>
      <c r="E23" s="49" t="str">
        <f aca="false">IFERROR(__xludf.dummyfunction("GOOGLETRANSLATE(B24,""en"",E1)"),"పేరు 2")</f>
        <v>పేరు 2</v>
      </c>
      <c r="F23" s="50" t="str">
        <f aca="false">IFERROR(__xludf.dummyfunction("GOOGLETRANSLATE(B24,""en"",F1)"),"பெயர்2")</f>
        <v>பெயர்2</v>
      </c>
      <c r="G23" s="41" t="str">
        <f aca="false">IFERROR(__xludf.dummyfunction("GOOGLETRANSLATE(B24,""en"",G1)"),"പേര്2")</f>
        <v>പേര്2</v>
      </c>
      <c r="H23" s="41" t="str">
        <f aca="false">IFERROR(__xludf.dummyfunction("GOOGLETRANSLATE(B24,""en"",H1)"),"नाव 2")</f>
        <v>नाव 2</v>
      </c>
      <c r="I23" s="41" t="str">
        <f aca="false">IFERROR(__xludf.dummyfunction("GOOGLETRANSLATE(B24,""en"",I1)"),"નામ2")</f>
        <v>નામ2</v>
      </c>
      <c r="J23" s="41" t="str">
        <f aca="false">IFERROR(__xludf.dummyfunction("GOOGLETRANSLATE(B24,""en"",J1)"),"নাম 2")</f>
        <v>নাম 2</v>
      </c>
      <c r="K23" s="41" t="str">
        <f aca="false">IFERROR(__xludf.dummyfunction("GOOGLETRANSLATE(B24,""en"",K1)"),"نام 2")</f>
        <v>نام 2</v>
      </c>
      <c r="L23" s="41" t="str">
        <f aca="false">IFERROR(__xludf.dummyfunction("GOOGLETRANSLATE(B24,""en"",L1)"),"ਨਾਮ 2")</f>
        <v>ਨਾਮ 2</v>
      </c>
      <c r="M23" s="41" t="str">
        <f aca="false">IFERROR(__xludf.dummyfunction("GOOGLETRANSLATE(B24,""en"",M1)"),"ନାମ 2")</f>
        <v>ନାମ 2</v>
      </c>
    </row>
    <row r="24" customFormat="false" ht="15" hidden="false" customHeight="false" outlineLevel="0" collapsed="false">
      <c r="A24" s="41" t="s">
        <v>183</v>
      </c>
      <c r="B24" s="41"/>
      <c r="C24" s="41"/>
      <c r="D24" s="49"/>
      <c r="E24" s="49"/>
      <c r="F24" s="50"/>
      <c r="G24" s="41"/>
      <c r="H24" s="41"/>
      <c r="I24" s="41"/>
      <c r="J24" s="41"/>
      <c r="K24" s="41"/>
      <c r="L24" s="41"/>
      <c r="M24" s="41"/>
    </row>
    <row r="25" customFormat="false" ht="15" hidden="false" customHeight="false" outlineLevel="0" collapsed="false">
      <c r="A25" s="41" t="s">
        <v>184</v>
      </c>
      <c r="B25" s="41"/>
      <c r="C25" s="41"/>
      <c r="D25" s="49"/>
      <c r="E25" s="49"/>
      <c r="F25" s="50"/>
      <c r="G25" s="41"/>
      <c r="H25" s="41"/>
      <c r="I25" s="41"/>
      <c r="J25" s="41"/>
      <c r="K25" s="41"/>
      <c r="L25" s="41"/>
      <c r="M25" s="41"/>
    </row>
    <row r="26" customFormat="false" ht="15" hidden="false" customHeight="false" outlineLevel="0" collapsed="false">
      <c r="A26" s="41" t="s">
        <v>185</v>
      </c>
      <c r="B26" s="41"/>
      <c r="C26" s="41"/>
      <c r="D26" s="49"/>
      <c r="E26" s="49"/>
      <c r="F26" s="50"/>
      <c r="G26" s="41"/>
      <c r="H26" s="41"/>
      <c r="I26" s="41"/>
      <c r="J26" s="41"/>
      <c r="K26" s="41"/>
      <c r="L26" s="41"/>
      <c r="M26" s="41"/>
    </row>
    <row r="27" customFormat="false" ht="15" hidden="false" customHeight="false" outlineLevel="0" collapsed="false">
      <c r="A27" s="41" t="s">
        <v>186</v>
      </c>
      <c r="B27" s="41"/>
      <c r="C27" s="41"/>
      <c r="D27" s="49"/>
      <c r="E27" s="49"/>
      <c r="F27" s="50"/>
      <c r="G27" s="41"/>
      <c r="H27" s="41"/>
      <c r="I27" s="41"/>
      <c r="J27" s="41"/>
      <c r="K27" s="41"/>
      <c r="L27" s="41"/>
      <c r="M27" s="41"/>
    </row>
    <row r="28" customFormat="false" ht="15" hidden="false" customHeight="false" outlineLevel="0" collapsed="false">
      <c r="A28" s="52" t="s">
        <v>187</v>
      </c>
      <c r="B28" s="41"/>
      <c r="C28" s="41"/>
      <c r="D28" s="49"/>
      <c r="E28" s="49"/>
      <c r="F28" s="50"/>
      <c r="G28" s="41"/>
      <c r="H28" s="41"/>
      <c r="I28" s="41"/>
      <c r="J28" s="41"/>
      <c r="K28" s="41"/>
      <c r="L28" s="41"/>
      <c r="M28" s="41"/>
    </row>
    <row r="29" customFormat="false" ht="15" hidden="false" customHeight="false" outlineLevel="0" collapsed="false">
      <c r="A29" s="41" t="s">
        <v>188</v>
      </c>
      <c r="B29" s="41"/>
      <c r="C29" s="41"/>
      <c r="D29" s="49"/>
      <c r="E29" s="49"/>
      <c r="F29" s="50"/>
      <c r="G29" s="41"/>
      <c r="H29" s="41"/>
      <c r="I29" s="41"/>
      <c r="J29" s="41"/>
      <c r="K29" s="41"/>
      <c r="L29" s="41"/>
      <c r="M29" s="41"/>
    </row>
    <row r="30" customFormat="false" ht="15" hidden="false" customHeight="false" outlineLevel="0" collapsed="false">
      <c r="A30" s="41" t="s">
        <v>189</v>
      </c>
      <c r="B30" s="41"/>
      <c r="C30" s="41"/>
      <c r="D30" s="49"/>
      <c r="E30" s="49"/>
      <c r="F30" s="50"/>
      <c r="G30" s="41"/>
      <c r="H30" s="41"/>
      <c r="I30" s="41"/>
      <c r="J30" s="41"/>
      <c r="K30" s="41"/>
      <c r="L30" s="41"/>
      <c r="M30" s="41"/>
    </row>
    <row r="31" customFormat="false" ht="15" hidden="false" customHeight="false" outlineLevel="0" collapsed="false">
      <c r="A31" s="41" t="s">
        <v>190</v>
      </c>
      <c r="B31" s="41"/>
      <c r="C31" s="41"/>
      <c r="D31" s="49"/>
      <c r="E31" s="49"/>
      <c r="F31" s="50"/>
      <c r="G31" s="41"/>
      <c r="H31" s="41"/>
      <c r="I31" s="41"/>
      <c r="J31" s="41"/>
      <c r="K31" s="41"/>
      <c r="L31" s="41"/>
      <c r="M31" s="41"/>
    </row>
    <row r="32" customFormat="false" ht="15" hidden="false" customHeight="false" outlineLevel="0" collapsed="false">
      <c r="A32" s="41" t="s">
        <v>191</v>
      </c>
      <c r="B32" s="41" t="str">
        <f aca="false">'Tasks upload'!B3</f>
        <v>School Leader onboards all 8 school teachers, social workers and 3 doctors. (it helped social workers and doctors were from the community)</v>
      </c>
      <c r="C32" s="41" t="str">
        <f aca="false">IFERROR(__xludf.dummyfunction("GOOGLETRANSLATE(B33,""en"",C1)"),"स्कूल लीडर में सभी 8 स्कूल शिक्षक, सामाजिक कार्यकर्ता और 3 डॉक्टर शामिल हैं। (इससे समुदाय के सामाजिक कार्यकर्ताओं और डॉक्टरों को मदद मिली)")</f>
        <v>स्कूल लीडर में सभी 8 स्कूल शिक्षक, सामाजिक कार्यकर्ता और 3 डॉक्टर शामिल हैं। (इससे समुदाय के सामाजिक कार्यकर्ताओं और डॉक्टरों को मदद मिली)</v>
      </c>
      <c r="D32" s="41" t="str">
        <f aca="false">IFERROR(__xludf.dummyfunction("GOOGLETRANSLATE(B33,""en"",D1)"),"ಸ್ಕೂಲ್ ಲೀಡರ್ ಎಲ್ಲಾ 8 ಶಾಲಾ ಶಿಕ್ಷಕರು, ಸಾಮಾಜಿಕ ಕಾರ್ಯಕರ್ತರು ಮತ್ತು 3 ವೈದ್ಯರನ್ನು ಆನ್‌ಬೋರ್ಡ್‌ನಲ್ಲಿರಿಸುತ್ತಾರೆ. (ಇದು ಸಮಾಜ ಕಾರ್ಯಕರ್ತರಿಗೆ ಸಹಾಯ ಮಾಡಿತು ಮತ್ತು ವೈದ್ಯರು ಸಮುದಾಯದಿಂದ ಬಂದವರು)")</f>
        <v>ಸ್ಕೂಲ್ ಲೀಡರ್ ಎಲ್ಲಾ 8 ಶಾಲಾ ಶಿಕ್ಷಕರು, ಸಾಮಾಜಿಕ ಕಾರ್ಯಕರ್ತರು ಮತ್ತು 3 ವೈದ್ಯರನ್ನು ಆನ್‌ಬೋರ್ಡ್‌ನಲ್ಲಿರಿಸುತ್ತಾರೆ. (ಇದು ಸಮಾಜ ಕಾರ್ಯಕರ್ತರಿಗೆ ಸಹಾಯ ಮಾಡಿತು ಮತ್ತು ವೈದ್ಯರು ಸಮುದಾಯದಿಂದ ಬಂದವರು)</v>
      </c>
      <c r="E32" s="41" t="str">
        <f aca="false">IFERROR(__xludf.dummyfunction("GOOGLETRANSLATE(B33,""en"",E1)"),"స్కూల్ లీడర్ మొత్తం 8 మంది పాఠశాల ఉపాధ్యాయులు, సామాజిక కార్యకర్తలు మరియు 3 వైద్యులను ఆన్‌బోర్డ్‌లో ఉంచారు. (ఇది సామాజిక కార్యకర్తలు మరియు వైద్యులు సమాజానికి చెందిన వారికి సహాయపడింది)")</f>
        <v>స్కూల్ లీడర్ మొత్తం 8 మంది పాఠశాల ఉపాధ్యాయులు, సామాజిక కార్యకర్తలు మరియు 3 వైద్యులను ఆన్‌బోర్డ్‌లో ఉంచారు. (ఇది సామాజిక కార్యకర్తలు మరియు వైద్యులు సమాజానికి చెందిన వారికి సహాయపడింది)</v>
      </c>
      <c r="F32" s="41" t="str">
        <f aca="false">IFERROR(__xludf.dummyfunction("GOOGLETRANSLATE(B33,""en"",F1)"),"பள்ளித் தலைவர் 8 பள்ளி ஆசிரியர்கள், சமூக சேவகர்கள் மற்றும் 3 மருத்துவர்களை ஏற்றிச் செல்கிறார். (இது சமூக சேவையாளர்கள் மற்றும் மருத்துவர்கள் சமூகத்தைச் சேர்ந்தவர்களுக்கு உதவியது)")</f>
        <v>பள்ளித் தலைவர் 8 பள்ளி ஆசிரியர்கள், சமூக சேவகர்கள் மற்றும் 3 மருத்துவர்களை ஏற்றிச் செல்கிறார். (இது சமூக சேவையாளர்கள் மற்றும் மருத்துவர்கள் சமூகத்தைச் சேர்ந்தவர்களுக்கு உதவியது)</v>
      </c>
      <c r="G32" s="41" t="str">
        <f aca="false">IFERROR(__xludf.dummyfunction("GOOGLETRANSLATE(B33,""en"",G1)"),"സ്കൂൾ ലീഡർ 8 സ്കൂൾ അധ്യാപകരും സാമൂഹ്യപ്രവർത്തകരും 3 ഡോക്ടർമാരുമാണ്. (ഇത് സാമൂഹിക പ്രവർത്തകരെ സഹായിച്ചു, ഡോക്ടർമാരും സമൂഹത്തിൽ നിന്നുള്ളവരായിരുന്നു)")</f>
        <v>സ്കൂൾ ലീഡർ 8 സ്കൂൾ അധ്യാപകരും സാമൂഹ്യപ്രവർത്തകരും 3 ഡോക്ടർമാരുമാണ്. (ഇത് സാമൂഹിക പ്രവർത്തകരെ സഹായിച്ചു, ഡോക്ടർമാരും സമൂഹത്തിൽ നിന്നുള്ളവരായിരുന്നു)</v>
      </c>
      <c r="H32" s="41" t="str">
        <f aca="false">IFERROR(__xludf.dummyfunction("GOOGLETRANSLATE(B33,""en"",H1)"),"शाळा प्रमुख सर्व 8 शाळा शिक्षक, सामाजिक कार्यकर्ते आणि 3 डॉक्टर ऑनबोर्ड. (याने सामाजिक कार्यकर्ते आणि डॉक्टरांना समाजातील मदत केली)")</f>
        <v>शाळा प्रमुख सर्व 8 शाळा शिक्षक, सामाजिक कार्यकर्ते आणि 3 डॉक्टर ऑनबोर्ड. (याने सामाजिक कार्यकर्ते आणि डॉक्टरांना समाजातील मदत केली)</v>
      </c>
      <c r="I32" s="41" t="str">
        <f aca="false">IFERROR(__xludf.dummyfunction("GOOGLETRANSLATE(B33,""en"",I1)"),"શાળાના આગેવાન તમામ 8 શાળાના શિક્ષકો, સામાજિક કાર્યકરો અને 3 ડોકટરોને ઓનબોર્ડ કરે છે. (તેનાથી સામાજિક કાર્યકરો અને ડોકટરો સમુદાયના હતા)")</f>
        <v>શાળાના આગેવાન તમામ 8 શાળાના શિક્ષકો, સામાજિક કાર્યકરો અને 3 ડોકટરોને ઓનબોર્ડ કરે છે. (તેનાથી સામાજિક કાર્યકરો અને ડોકટરો સમુદાયના હતા)</v>
      </c>
      <c r="J32" s="41" t="str">
        <f aca="false">IFERROR(__xludf.dummyfunction("GOOGLETRANSLATE(B33,""en"",J1)"),"স্কুল লিডার সকল 8 টি স্কুল শিক্ষক, সমাজকর্মী এবং 3 জন ডাক্তারকে অনবোর্ড করে। (এটি সমাজকর্মী এবং ডাক্তারদের সম্প্রদায় থেকে সাহায্য করেছিল)")</f>
        <v>স্কুল লিডার সকল 8 টি স্কুল শিক্ষক, সমাজকর্মী এবং 3 জন ডাক্তারকে অনবোর্ড করে। (এটি সমাজকর্মী এবং ডাক্তারদের সম্প্রদায় থেকে সাহায্য করেছিল)</v>
      </c>
      <c r="K32" s="41" t="str">
        <f aca="false">IFERROR(__xludf.dummyfunction("GOOGLETRANSLATE(B33,""en"",K1)"),"اسکول لیڈر تمام 8 اسکول اساتذہ، سماجی کارکنان اور 3 ڈاکٹروں کو شامل کرتا ہے۔ (اس سے سماجی کارکنوں اور ڈاکٹروں کی مدد ہوئی جو کمیونٹی سے تھے)")</f>
        <v>اسکول لیڈر تمام 8 اسکول اساتذہ، سماجی کارکنان اور 3 ڈاکٹروں کو شامل کرتا ہے۔ (اس سے سماجی کارکنوں اور ڈاکٹروں کی مدد ہوئی جو کمیونٹی سے تھے)</v>
      </c>
      <c r="L32" s="41" t="str">
        <f aca="false">IFERROR(__xludf.dummyfunction("GOOGLETRANSLATE(B33,""en"",L1)"),"ਸਕੂਲ ਲੀਡਰ ਨੇ ਸਾਰੇ 8 ਸਕੂਲ ਅਧਿਆਪਕਾਂ, ਸਮਾਜ ਸੇਵਕਾਂ ਅਤੇ 3 ਡਾਕਟਰਾਂ ਨੂੰ ਸ਼ਾਮਲ ਕੀਤਾ। (ਇਸਨੇ ਸਮਾਜ ਸੇਵੀਆਂ ਅਤੇ ਡਾਕਟਰਾਂ ਦੀ ਮਦਦ ਕੀਤੀ ਜੋ ਭਾਈਚਾਰੇ ਦੇ ਸਨ)")</f>
        <v>ਸਕੂਲ ਲੀਡਰ ਨੇ ਸਾਰੇ 8 ਸਕੂਲ ਅਧਿਆਪਕਾਂ, ਸਮਾਜ ਸੇਵਕਾਂ ਅਤੇ 3 ਡਾਕਟਰਾਂ ਨੂੰ ਸ਼ਾਮਲ ਕੀਤਾ। (ਇਸਨੇ ਸਮਾਜ ਸੇਵੀਆਂ ਅਤੇ ਡਾਕਟਰਾਂ ਦੀ ਮਦਦ ਕੀਤੀ ਜੋ ਭਾਈਚਾਰੇ ਦੇ ਸਨ)</v>
      </c>
      <c r="M32" s="41" t="str">
        <f aca="false">IFERROR(__xludf.dummyfunction("GOOGLETRANSLATE(B33,""en"",M1)"),"ସ୍କୁଲ ଲିଡର ସମସ୍ତ 8 ଟି ସ୍କୁଲ ଶିକ୍ଷକ, ସାମାଜିକ କର୍ମୀ ଏବଂ 3 ଡାକ୍ତରଙ୍କ ଉପରେ ରହିଛନ୍ତି | (ଏହା ସାମାଜିକ କର୍ମୀ ଏବଂ ଡାକ୍ତରମାନେ ସମ୍ପ୍ରଦାୟର ଥିଲେ)")</f>
        <v>ସ୍କୁଲ ଲିଡର ସମସ୍ତ 8 ଟି ସ୍କୁଲ ଶିକ୍ଷକ, ସାମାଜିକ କର୍ମୀ ଏବଂ 3 ଡାକ୍ତରଙ୍କ ଉପରେ ରହିଛନ୍ତି | (ଏହା ସାମାଜିକ କର୍ମୀ ଏବଂ ଡାକ୍ତରମାନେ ସମ୍ପ୍ରଦାୟର ଥିଲେ)</v>
      </c>
    </row>
    <row r="33" customFormat="false" ht="15" hidden="false" customHeight="false" outlineLevel="0" collapsed="false">
      <c r="A33" s="41" t="s">
        <v>192</v>
      </c>
      <c r="B33" s="41" t="str">
        <f aca="false">'Tasks upload'!B4</f>
        <v>Doctors prepare a cost effective balanced diet chart (keeping in mind the low income backgrounds of the families) with food items easily available in the locality</v>
      </c>
      <c r="C33" s="41" t="str">
        <f aca="false">IFERROR(__xludf.dummyfunction("GOOGLETRANSLATE(B34,""en"",C1)"),"डॉक्टर इलाके में आसानी से उपलब्ध खाद्य पदार्थों के साथ एक लागत प्रभावी संतुलित आहार चार्ट (परिवारों की कम आय पृष्ठभूमि को ध्यान में रखते हुए) तैयार करते हैं।")</f>
        <v>डॉक्टर इलाके में आसानी से उपलब्ध खाद्य पदार्थों के साथ एक लागत प्रभावी संतुलित आहार चार्ट (परिवारों की कम आय पृष्ठभूमि को ध्यान में रखते हुए) तैयार करते हैं।</v>
      </c>
      <c r="D33" s="41" t="str">
        <f aca="false">IFERROR(__xludf.dummyfunction("GOOGLETRANSLATE(B34,""en"",D1)"),"ವೈದ್ಯರು ಕಡಿಮೆ ವೆಚ್ಚದ ಸಮತೋಲಿತ ಆಹಾರದ ಚಾರ್ಟ್ ಅನ್ನು ಸಿದ್ಧಪಡಿಸುತ್ತಾರೆ (ಕುಟುಂಬಗಳ ಕಡಿಮೆ ಆದಾಯದ ಹಿನ್ನೆಲೆಯನ್ನು ಗಮನದಲ್ಲಿಟ್ಟುಕೊಂಡು) ಆಹಾರ ಪದಾರ್ಥಗಳು ಸುಲಭವಾಗಿ ಲಭ್ಯವಿರುತ್ತವೆ")</f>
        <v>ವೈದ್ಯರು ಕಡಿಮೆ ವೆಚ್ಚದ ಸಮತೋಲಿತ ಆಹಾರದ ಚಾರ್ಟ್ ಅನ್ನು ಸಿದ್ಧಪಡಿಸುತ್ತಾರೆ (ಕುಟುಂಬಗಳ ಕಡಿಮೆ ಆದಾಯದ ಹಿನ್ನೆಲೆಯನ್ನು ಗಮನದಲ್ಲಿಟ್ಟುಕೊಂಡು) ಆಹಾರ ಪದಾರ್ಥಗಳು ಸುಲಭವಾಗಿ ಲಭ್ಯವಿರುತ್ತವೆ</v>
      </c>
      <c r="E33" s="41" t="str">
        <f aca="false">IFERROR(__xludf.dummyfunction("GOOGLETRANSLATE(B34,""en"",E1)"),"వైద్యులు ఈ ప్రాంతంలో సులభంగా లభించే ఆహార పదార్థాలతో తక్కువ ఖర్చుతో కూడిన సమతుల్య ఆహార పట్టికను (కుటుంబాల తక్కువ ఆదాయ నేపథ్యాలను దృష్టిలో ఉంచుకుని) సిద్ధం చేస్తారు.")</f>
        <v>వైద్యులు ఈ ప్రాంతంలో సులభంగా లభించే ఆహార పదార్థాలతో తక్కువ ఖర్చుతో కూడిన సమతుల్య ఆహార పట్టికను (కుటుంబాల తక్కువ ఆదాయ నేపథ్యాలను దృష్టిలో ఉంచుకుని) సిద్ధం చేస్తారు.</v>
      </c>
      <c r="F33" s="41" t="str">
        <f aca="false">IFERROR(__xludf.dummyfunction("GOOGLETRANSLATE(B34,""en"",F1)"),"உள்ளூரில் எளிதாகக் கிடைக்கும் உணவுப் பொருட்களைக் கொண்டு, செலவு குறைந்த சமச்சீர் உணவு அட்டவணையை (குடும்பங்களின் குறைந்த வருமானப் பின்னணியைக் கருத்தில் கொண்டு) மருத்துவர்கள் தயாரிக்கின்றனர்.")</f>
        <v>உள்ளூரில் எளிதாகக் கிடைக்கும் உணவுப் பொருட்களைக் கொண்டு, செலவு குறைந்த சமச்சீர் உணவு அட்டவணையை (குடும்பங்களின் குறைந்த வருமானப் பின்னணியைக் கருத்தில் கொண்டு) மருத்துவர்கள் தயாரிக்கின்றனர்.</v>
      </c>
      <c r="G33" s="41" t="str">
        <f aca="false">IFERROR(__xludf.dummyfunction("GOOGLETRANSLATE(B34,""en"",G1)"),"പ്രദേശത്ത് എളുപ്പത്തിൽ ലഭ്യമാകുന്ന ഭക്ഷ്യവസ്തുക്കളുമായി ഡോക്ടർമാർ ചെലവ് കുറഞ്ഞ സമീകൃത ഭക്ഷണ ചാർട്ട് തയ്യാറാക്കുന്നു (കുടുംബങ്ങളുടെ താഴ്ന്ന വരുമാന പശ്ചാത്തലം മനസ്സിൽ വെച്ചുകൊണ്ട്).")</f>
        <v>പ്രദേശത്ത് എളുപ്പത്തിൽ ലഭ്യമാകുന്ന ഭക്ഷ്യവസ്തുക്കളുമായി ഡോക്ടർമാർ ചെലവ് കുറഞ്ഞ സമീകൃത ഭക്ഷണ ചാർട്ട് തയ്യാറാക്കുന്നു (കുടുംബങ്ങളുടെ താഴ്ന്ന വരുമാന പശ്ചാത്തലം മനസ്സിൽ വെച്ചുകൊണ്ട്).</v>
      </c>
      <c r="H33" s="41" t="str">
        <f aca="false">IFERROR(__xludf.dummyfunction("GOOGLETRANSLATE(B34,""en"",H1)"),"डॉक्टर एक खर्च प्रभावी संतुलित आहार तक्ता तयार करतात (कुटुंबांच्या कमी उत्पन्नाची पार्श्वभूमी लक्षात घेऊन) परिसरात सहज उपलब्ध असलेल्या अन्नपदार्थांसह")</f>
        <v>डॉक्टर एक खर्च प्रभावी संतुलित आहार तक्ता तयार करतात (कुटुंबांच्या कमी उत्पन्नाची पार्श्वभूमी लक्षात घेऊन) परिसरात सहज उपलब्ध असलेल्या अन्नपदार्थांसह</v>
      </c>
      <c r="I33" s="41" t="str">
        <f aca="false">IFERROR(__xludf.dummyfunction("GOOGLETRANSLATE(B34,""en"",I1)"),"ડોકટરો એક ખર્ચ અસરકારક સંતુલિત આહાર ચાર્ટ (પરિવારોની ઓછી આવકની પૃષ્ઠભૂમિને ધ્યાનમાં રાખીને) તૈયાર કરે છે જેમાં ખાદ્ય ચીજો સરળતાથી ઉપલબ્ધ હોય છે.")</f>
        <v>ડોકટરો એક ખર્ચ અસરકારક સંતુલિત આહાર ચાર્ટ (પરિવારોની ઓછી આવકની પૃષ્ઠભૂમિને ધ્યાનમાં રાખીને) તૈયાર કરે છે જેમાં ખાદ્ય ચીજો સરળતાથી ઉપલબ્ધ હોય છે.</v>
      </c>
      <c r="J33" s="41" t="str">
        <f aca="false">IFERROR(__xludf.dummyfunction("GOOGLETRANSLATE(B34,""en"",J1)"),"ডাক্তাররা একটি সাশ্রয়ী সুষম খাদ্য তালিকা তৈরি করেন (পরিবারের স্বল্প আয়ের পটভূমির কথা মাথায় রেখে) এলাকায় সহজেই পাওয়া যায় এমন খাদ্য সামগ্রী সহ")</f>
        <v>ডাক্তাররা একটি সাশ্রয়ী সুষম খাদ্য তালিকা তৈরি করেন (পরিবারের স্বল্প আয়ের পটভূমির কথা মাথায় রেখে) এলাকায় সহজেই পাওয়া যায় এমন খাদ্য সামগ্রী সহ</v>
      </c>
      <c r="K33" s="41" t="str">
        <f aca="false">IFERROR(__xludf.dummyfunction("GOOGLETRANSLATE(B34,""en"",K1)"),"علاقے میں آسانی سے دستیاب کھانے کی اشیاء کے ساتھ ڈاکٹر ایک لاگت سے موثر متوازن خوراک کا چارٹ تیار کرتے ہیں (خاندانوں کی کم آمدنی والے پس منظر کو ذہن میں رکھتے ہوئے)")</f>
        <v>علاقے میں آسانی سے دستیاب کھانے کی اشیاء کے ساتھ ڈاکٹر ایک لاگت سے موثر متوازن خوراک کا چارٹ تیار کرتے ہیں (خاندانوں کی کم آمدنی والے پس منظر کو ذہن میں رکھتے ہوئے)</v>
      </c>
      <c r="L33" s="41" t="str">
        <f aca="false">IFERROR(__xludf.dummyfunction("GOOGLETRANSLATE(B34,""en"",L1)"),"ਡਾਕਟਰ ਇੱਕ ਲਾਗਤ-ਪ੍ਰਭਾਵੀ ਸੰਤੁਲਿਤ ਖੁਰਾਕ ਚਾਰਟ ਤਿਆਰ ਕਰਦੇ ਹਨ (ਪਰਿਵਾਰਾਂ ਦੀ ਘੱਟ ਆਮਦਨ ਵਾਲੇ ਪਿਛੋਕੜ ਨੂੰ ਧਿਆਨ ਵਿੱਚ ਰੱਖਦੇ ਹੋਏ) ਇਲਾਕੇ ਵਿੱਚ ਆਸਾਨੀ ਨਾਲ ਉਪਲਬਧ ਭੋਜਨ ਪਦਾਰਥਾਂ ਦੇ ਨਾਲ")</f>
        <v>ਡਾਕਟਰ ਇੱਕ ਲਾਗਤ-ਪ੍ਰਭਾਵੀ ਸੰਤੁਲਿਤ ਖੁਰਾਕ ਚਾਰਟ ਤਿਆਰ ਕਰਦੇ ਹਨ (ਪਰਿਵਾਰਾਂ ਦੀ ਘੱਟ ਆਮਦਨ ਵਾਲੇ ਪਿਛੋਕੜ ਨੂੰ ਧਿਆਨ ਵਿੱਚ ਰੱਖਦੇ ਹੋਏ) ਇਲਾਕੇ ਵਿੱਚ ਆਸਾਨੀ ਨਾਲ ਉਪਲਬਧ ਭੋਜਨ ਪਦਾਰਥਾਂ ਦੇ ਨਾਲ</v>
      </c>
      <c r="M33" s="41" t="str">
        <f aca="false">IFERROR(__xludf.dummyfunction("GOOGLETRANSLATE(B34,""en"",M1)"),"ଡାକ୍ତରମାନେ ସ୍ଥାନୀୟ ଅଞ୍ଚଳରେ ସହଜରେ ଉପଲବ୍ଧ ଖାଦ୍ୟ ସାମଗ୍ରୀ ସହିତ ଏକ ବ୍ୟୟବହୁଳ ସନ୍ତୁଳିତ ଡାଏଟ୍ ଚାର୍ଟ (ପରିବାରର ସ୍ୱଳ୍ପ ଆୟର ପୃଷ୍ଠଭୂମିକୁ ଧ୍ୟାନରେ ରଖି) ପ୍ରସ୍ତୁତ କରନ୍ତି |")</f>
        <v>ଡାକ୍ତରମାନେ ସ୍ଥାନୀୟ ଅଞ୍ଚଳରେ ସହଜରେ ଉପଲବ୍ଧ ଖାଦ୍ୟ ସାମଗ୍ରୀ ସହିତ ଏକ ବ୍ୟୟବହୁଳ ସନ୍ତୁଳିତ ଡାଏଟ୍ ଚାର୍ଟ (ପରିବାରର ସ୍ୱଳ୍ପ ଆୟର ପୃଷ୍ଠଭୂମିକୁ ଧ୍ୟାନରେ ରଖି) ପ୍ରସ୍ତୁତ କରନ୍ତି |</v>
      </c>
    </row>
    <row r="34" customFormat="false" ht="15" hidden="false" customHeight="false" outlineLevel="0" collapsed="false">
      <c r="A34" s="41" t="s">
        <v>193</v>
      </c>
      <c r="B34" s="41" t="str">
        <f aca="false">'Tasks upload'!B5</f>
        <v>School Team invites parents to school to inform them about the initiative and explain its importance.</v>
      </c>
      <c r="C34" s="41" t="str">
        <f aca="false">IFERROR(__xludf.dummyfunction("GOOGLETRANSLATE(B35,""en"",C1)"),"स्कूल टीम अभिभावकों को इस पहल के बारे में सूचित करने और इसके महत्व को समझाने के लिए स्कूल में आमंत्रित करती है।")</f>
        <v>स्कूल टीम अभिभावकों को इस पहल के बारे में सूचित करने और इसके महत्व को समझाने के लिए स्कूल में आमंत्रित करती है।</v>
      </c>
      <c r="D34" s="41" t="str">
        <f aca="false">IFERROR(__xludf.dummyfunction("GOOGLETRANSLATE(B35,""en"",D1)"),"ಉಪಕ್ರಮದ ಬಗ್ಗೆ ತಿಳಿಸಲು ಮತ್ತು ಅದರ ಪ್ರಾಮುಖ್ಯತೆಯನ್ನು ವಿವರಿಸಲು ಶಾಲಾ ತಂಡವು ಪೋಷಕರನ್ನು ಶಾಲೆಗೆ ಆಹ್ವಾನಿಸುತ್ತದೆ.")</f>
        <v>ಉಪಕ್ರಮದ ಬಗ್ಗೆ ತಿಳಿಸಲು ಮತ್ತು ಅದರ ಪ್ರಾಮುಖ್ಯತೆಯನ್ನು ವಿವರಿಸಲು ಶಾಲಾ ತಂಡವು ಪೋಷಕರನ್ನು ಶಾಲೆಗೆ ಆಹ್ವಾನಿಸುತ್ತದೆ.</v>
      </c>
      <c r="E34" s="41" t="str">
        <f aca="false">IFERROR(__xludf.dummyfunction("GOOGLETRANSLATE(B35,""en"",E1)"),"పాఠశాల బృందం వారి చొరవ గురించి తెలియజేయడానికి మరియు దాని ప్రాముఖ్యతను వివరించడానికి తల్లిదండ్రులను పాఠశాలకు ఆహ్వానిస్తుంది.")</f>
        <v>పాఠశాల బృందం వారి చొరవ గురించి తెలియజేయడానికి మరియు దాని ప్రాముఖ్యతను వివరించడానికి తల్లిదండ్రులను పాఠశాలకు ఆహ్వానిస్తుంది.</v>
      </c>
      <c r="F34" s="41" t="str">
        <f aca="false">IFERROR(__xludf.dummyfunction("GOOGLETRANSLATE(B35,""en"",F1)"),"முன்முயற்சியைப் பற்றித் தெரிவிக்கவும் அதன் முக்கியத்துவத்தை விளக்கவும் பள்ளிக் குழு பெற்றோரை பள்ளிக்கு அழைக்கிறது.")</f>
        <v>முன்முயற்சியைப் பற்றித் தெரிவிக்கவும் அதன் முக்கியத்துவத்தை விளக்கவும் பள்ளிக் குழு பெற்றோரை பள்ளிக்கு அழைக்கிறது.</v>
      </c>
      <c r="G34" s="41" t="str">
        <f aca="false">IFERROR(__xludf.dummyfunction("GOOGLETRANSLATE(B35,""en"",G1)"),"ഈ സംരംഭത്തെ കുറിച്ച് അറിയിക്കാനും അതിൻ്റെ പ്രാധാന്യം വിശദീകരിക്കാനും സ്കൂൾ ടീം രക്ഷിതാക്കളെ സ്കൂളിലേക്ക് ക്ഷണിക്കുന്നു.")</f>
        <v>ഈ സംരംഭത്തെ കുറിച്ച് അറിയിക്കാനും അതിൻ്റെ പ്രാധാന്യം വിശദീകരിക്കാനും സ്കൂൾ ടീം രക്ഷിതാക്കളെ സ്കൂളിലേക്ക് ക്ഷണിക്കുന്നു.</v>
      </c>
      <c r="H34" s="41" t="str">
        <f aca="false">IFERROR(__xludf.dummyfunction("GOOGLETRANSLATE(B35,""en"",H1)"),"शाळेची टीम पालकांना या उपक्रमाची माहिती देण्यासाठी आणि त्याचे महत्त्व समजावून सांगण्यासाठी शाळेत आमंत्रित करते.")</f>
        <v>शाळेची टीम पालकांना या उपक्रमाची माहिती देण्यासाठी आणि त्याचे महत्त्व समजावून सांगण्यासाठी शाळेत आमंत्रित करते.</v>
      </c>
      <c r="I34" s="41" t="str">
        <f aca="false">IFERROR(__xludf.dummyfunction("GOOGLETRANSLATE(B35,""en"",I1)"),"શાળા ટીમ વાલીઓને આ પહેલ વિશે જાણ કરવા અને તેનું મહત્વ સમજાવવા માટે શાળામાં આમંત્રિત કરે છે.")</f>
        <v>શાળા ટીમ વાલીઓને આ પહેલ વિશે જાણ કરવા અને તેનું મહત્વ સમજાવવા માટે શાળામાં આમંત્રિત કરે છે.</v>
      </c>
      <c r="J34" s="41" t="str">
        <f aca="false">IFERROR(__xludf.dummyfunction("GOOGLETRANSLATE(B35,""en"",J1)"),"স্কুল টিম অভিভাবকদের স্কুলে আমন্ত্রণ জানায় তাদের এই উদ্যোগ সম্পর্কে জানাতে এবং এর গুরুত্ব ব্যাখ্যা করতে।")</f>
        <v>স্কুল টিম অভিভাবকদের স্কুলে আমন্ত্রণ জানায় তাদের এই উদ্যোগ সম্পর্কে জানাতে এবং এর গুরুত্ব ব্যাখ্যা করতে।</v>
      </c>
      <c r="K34" s="41" t="str">
        <f aca="false">IFERROR(__xludf.dummyfunction("GOOGLETRANSLATE(B35,""en"",K1)"),"اسکول کی ٹیم والدین کو اسکول میں مدعو کرتی ہے تاکہ انہیں اس اقدام کے بارے میں آگاہ کیا جاسکے اور اس کی اہمیت کو سمجھا جاسکے۔")</f>
        <v>اسکول کی ٹیم والدین کو اسکول میں مدعو کرتی ہے تاکہ انہیں اس اقدام کے بارے میں آگاہ کیا جاسکے اور اس کی اہمیت کو سمجھا جاسکے۔</v>
      </c>
      <c r="L34" s="41" t="str">
        <f aca="false">IFERROR(__xludf.dummyfunction("GOOGLETRANSLATE(B35,""en"",L1)"),"ਸਕੂਲ ਦੀ ਟੀਮ ਮਾਪਿਆਂ ਨੂੰ ਇਸ ਪਹਿਲਕਦਮੀ ਬਾਰੇ ਜਾਣਕਾਰੀ ਦੇਣ ਅਤੇ ਇਸਦੀ ਮਹੱਤਤਾ ਬਾਰੇ ਦੱਸਣ ਲਈ ਸਕੂਲ ਵਿੱਚ ਬੁਲਾਉਂਦੀ ਹੈ।")</f>
        <v>ਸਕੂਲ ਦੀ ਟੀਮ ਮਾਪਿਆਂ ਨੂੰ ਇਸ ਪਹਿਲਕਦਮੀ ਬਾਰੇ ਜਾਣਕਾਰੀ ਦੇਣ ਅਤੇ ਇਸਦੀ ਮਹੱਤਤਾ ਬਾਰੇ ਦੱਸਣ ਲਈ ਸਕੂਲ ਵਿੱਚ ਬੁਲਾਉਂਦੀ ਹੈ।</v>
      </c>
      <c r="M34" s="41" t="str">
        <f aca="false">IFERROR(__xludf.dummyfunction("GOOGLETRANSLATE(B35,""en"",M1)"),"ବିଦ୍ୟାଳୟ ଟିମ୍ ଅଭିଭାବକମାନଙ୍କୁ ବିଦ୍ୟାଳୟକୁ ନିମନ୍ତ୍ରଣ କରେ ଏବଂ ସେମାନଙ୍କୁ ଏହି ପଦକ୍ଷେପ ବିଷୟରେ ଅବଗତ କରାଏ ଏବଂ ଏହାର ଗୁରୁତ୍ୱ ବର୍ଣ୍ଣନା କରେ |")</f>
        <v>ବିଦ୍ୟାଳୟ ଟିମ୍ ଅଭିଭାବକମାନଙ୍କୁ ବିଦ୍ୟାଳୟକୁ ନିମନ୍ତ୍ରଣ କରେ ଏବଂ ସେମାନଙ୍କୁ ଏହି ପଦକ୍ଷେପ ବିଷୟରେ ଅବଗତ କରାଏ ଏବଂ ଏହାର ଗୁରୁତ୍ୱ ବର୍ଣ୍ଣନା କରେ |</v>
      </c>
    </row>
    <row r="35" customFormat="false" ht="15" hidden="false" customHeight="false" outlineLevel="0" collapsed="false">
      <c r="A35" s="41" t="s">
        <v>194</v>
      </c>
      <c r="B35" s="41" t="str">
        <f aca="false">'Tasks upload'!B6</f>
        <v>School Team addresses all queries of and make a note of their suggestions to incorporate in the diet plan</v>
      </c>
      <c r="C35" s="41" t="str">
        <f aca="false">IFERROR(__xludf.dummyfunction("GOOGLETRANSLATE(B36,""en"",C1)"),"स्कूल टीम सभी प्रश्नों का समाधान करती है और आहार योजना में शामिल करने के लिए उनके सुझावों को नोट करती है")</f>
        <v>स्कूल टीम सभी प्रश्नों का समाधान करती है और आहार योजना में शामिल करने के लिए उनके सुझावों को नोट करती है</v>
      </c>
      <c r="D35" s="41" t="str">
        <f aca="false">IFERROR(__xludf.dummyfunction("GOOGLETRANSLATE(B36,""en"",D1)"),"ಶಾಲಾ ತಂಡವು ಎಲ್ಲಾ ಪ್ರಶ್ನೆಗಳನ್ನು ಪರಿಹರಿಸುತ್ತದೆ ಮತ್ತು ಆಹಾರ ಯೋಜನೆಯಲ್ಲಿ ಅಳವಡಿಸಲು ಅವರ ಸಲಹೆಗಳನ್ನು ಗಮನಿಸಿ")</f>
        <v>ಶಾಲಾ ತಂಡವು ಎಲ್ಲಾ ಪ್ರಶ್ನೆಗಳನ್ನು ಪರಿಹರಿಸುತ್ತದೆ ಮತ್ತು ಆಹಾರ ಯೋಜನೆಯಲ್ಲಿ ಅಳವಡಿಸಲು ಅವರ ಸಲಹೆಗಳನ್ನು ಗಮನಿಸಿ</v>
      </c>
      <c r="E35" s="41" t="str">
        <f aca="false">IFERROR(__xludf.dummyfunction("GOOGLETRANSLATE(B36,""en"",E1)"),"పాఠశాల బృందం అన్ని ప్రశ్నలను పరిష్కరిస్తుంది మరియు డైట్ ప్లాన్‌లో చేర్చడానికి వారి సూచనలను నోట్ చేయండి")</f>
        <v>పాఠశాల బృందం అన్ని ప్రశ్నలను పరిష్కరిస్తుంది మరియు డైట్ ప్లాన్‌లో చేర్చడానికి వారి సూచనలను నోట్ చేయండి</v>
      </c>
      <c r="F35" s="41" t="str">
        <f aca="false">IFERROR(__xludf.dummyfunction("GOOGLETRANSLATE(B36,""en"",F1)"),"பள்ளிக் குழு அனைத்து வினாக்களையும் நிவர்த்தி செய்து, உணவுத் திட்டத்தில் இணைப்பதற்கான அவர்களின் பரிந்துரைகளைக் குறித்துக் கொள்கிறது.")</f>
        <v>பள்ளிக் குழு அனைத்து வினாக்களையும் நிவர்த்தி செய்து, உணவுத் திட்டத்தில் இணைப்பதற்கான அவர்களின் பரிந்துரைகளைக் குறித்துக் கொள்கிறது.</v>
      </c>
      <c r="G35" s="41" t="str">
        <f aca="false">IFERROR(__xludf.dummyfunction("GOOGLETRANSLATE(B36,""en"",G1)"),"സ്‌കൂൾ ടീം എല്ലാ സംശയങ്ങളും പരിഹരിക്കുകയും ഡയറ്റ് പ്ലാനിൽ ഉൾപ്പെടുത്താനുള്ള അവരുടെ നിർദ്ദേശങ്ങൾ രേഖപ്പെടുത്തുകയും ചെയ്യുന്നു")</f>
        <v>സ്‌കൂൾ ടീം എല്ലാ സംശയങ്ങളും പരിഹരിക്കുകയും ഡയറ്റ് പ്ലാനിൽ ഉൾപ്പെടുത്താനുള്ള അവരുടെ നിർദ്ദേശങ്ങൾ രേഖപ്പെടുത്തുകയും ചെയ്യുന്നു</v>
      </c>
      <c r="H35" s="41" t="str">
        <f aca="false">IFERROR(__xludf.dummyfunction("GOOGLETRANSLATE(B36,""en"",H1)"),"शालेय कार्यसंघ आहार योजनेत समाविष्ट करण्यासाठी सर्व प्रश्नांचे निराकरण करते आणि त्यांच्या सूचनांची नोंद करते")</f>
        <v>शालेय कार्यसंघ आहार योजनेत समाविष्ट करण्यासाठी सर्व प्रश्नांचे निराकरण करते आणि त्यांच्या सूचनांची नोंद करते</v>
      </c>
      <c r="I35" s="41" t="str">
        <f aca="false">IFERROR(__xludf.dummyfunction("GOOGLETRANSLATE(B36,""en"",I1)"),"શાળા ટીમ આહાર યોજનામાં સમાવિષ્ટ કરવા માટેના તમામ પ્રશ્નોને સંબોધિત કરે છે અને તેમના સૂચનોની નોંધ લે છે")</f>
        <v>શાળા ટીમ આહાર યોજનામાં સમાવિષ્ટ કરવા માટેના તમામ પ્રશ્નોને સંબોધિત કરે છે અને તેમના સૂચનોની નોંધ લે છે</v>
      </c>
      <c r="J35" s="41" t="str">
        <f aca="false">IFERROR(__xludf.dummyfunction("GOOGLETRANSLATE(B36,""en"",J1)"),"স্কুল টিম ডায়েট প্ল্যানে অন্তর্ভুক্ত করার জন্য সমস্ত প্রশ্নের সমাধান করে এবং তাদের পরামর্শগুলির একটি নোট করে")</f>
        <v>স্কুল টিম ডায়েট প্ল্যানে অন্তর্ভুক্ত করার জন্য সমস্ত প্রশ্নের সমাধান করে এবং তাদের পরামর্শগুলির একটি নোট করে</v>
      </c>
      <c r="K35" s="41" t="str">
        <f aca="false">IFERROR(__xludf.dummyfunction("GOOGLETRANSLATE(B36,""en"",K1)"),"اسکول کی ٹیم غذا کے پلان میں شامل کرنے کے لیے تمام سوالات کو حل کرتی ہے اور ان کی تجاویز کو نوٹ کرتی ہے۔")</f>
        <v>اسکول کی ٹیم غذا کے پلان میں شامل کرنے کے لیے تمام سوالات کو حل کرتی ہے اور ان کی تجاویز کو نوٹ کرتی ہے۔</v>
      </c>
      <c r="L35" s="41" t="str">
        <f aca="false">IFERROR(__xludf.dummyfunction("GOOGLETRANSLATE(B36,""en"",L1)"),"ਸਕੂਲ ਦੀ ਟੀਮ ਖੁਰਾਕ ਯੋਜਨਾ ਵਿੱਚ ਸ਼ਾਮਲ ਕਰਨ ਲਈ ਉਹਨਾਂ ਦੇ ਸੁਝਾਵਾਂ ਦੇ ਸਾਰੇ ਸਵਾਲਾਂ ਨੂੰ ਹੱਲ ਕਰਦੀ ਹੈ ਅਤੇ ਨੋਟ ਕਰਦੀ ਹੈ")</f>
        <v>ਸਕੂਲ ਦੀ ਟੀਮ ਖੁਰਾਕ ਯੋਜਨਾ ਵਿੱਚ ਸ਼ਾਮਲ ਕਰਨ ਲਈ ਉਹਨਾਂ ਦੇ ਸੁਝਾਵਾਂ ਦੇ ਸਾਰੇ ਸਵਾਲਾਂ ਨੂੰ ਹੱਲ ਕਰਦੀ ਹੈ ਅਤੇ ਨੋਟ ਕਰਦੀ ਹੈ</v>
      </c>
      <c r="M35" s="41" t="str">
        <f aca="false">IFERROR(__xludf.dummyfunction("GOOGLETRANSLATE(B36,""en"",M1)"),"ସ୍କୁଲ୍ ଟିମ୍ ସମସ୍ତ ପ୍ରଶ୍ନର ଉତ୍ତର ଦେଇଥାଏ ଏବଂ ଡାଏଟ୍ ଯୋଜନାରେ ଅନ୍ତର୍ଭୂକ୍ତ କରିବାକୁ ସେମାନଙ୍କର ପରାମର୍ଶର ଏକ ଟିପ୍ପଣୀ ପ୍ରସ୍ତୁତ କରେ |")</f>
        <v>ସ୍କୁଲ୍ ଟିମ୍ ସମସ୍ତ ପ୍ରଶ୍ନର ଉତ୍ତର ଦେଇଥାଏ ଏବଂ ଡାଏଟ୍ ଯୋଜନାରେ ଅନ୍ତର୍ଭୂକ୍ତ କରିବାକୁ ସେମାନଙ୍କର ପରାମର୍ଶର ଏକ ଟିପ୍ପଣୀ ପ୍ରସ୍ତୁତ କରେ |</v>
      </c>
    </row>
    <row r="36" customFormat="false" ht="15" hidden="false" customHeight="false" outlineLevel="0" collapsed="false">
      <c r="A36" s="41" t="s">
        <v>195</v>
      </c>
      <c r="B36" s="41" t="str">
        <f aca="false">'Tasks upload'!B7</f>
        <v>Parents send food for their children in two tiffin boxes – one with a portion of fruit for the short break and one with their mid day meal which consisted of chapatis, one cooked green or iron rich vegetable and/or sprouts for the long break</v>
      </c>
      <c r="C36" s="41" t="str">
        <f aca="false">IFERROR(__xludf.dummyfunction("GOOGLETRANSLATE(B37,""en"",C1)"),"माता-पिता अपने बच्चों के लिए दो टिफिन बक्सों में खाना भेजते हैं - एक में छोटे ब्रेक के लिए फल का एक हिस्सा और दूसरे में उनके मध्याह्न भोजन के साथ जिसमें चपाती, एक पकी हुई हरी या आयरन से भरपूर सब्जी और/या लंबे ब्रेक के लिए अंकुरित अनाज शामिल होते हैं।")</f>
        <v>माता-पिता अपने बच्चों के लिए दो टिफिन बक्सों में खाना भेजते हैं - एक में छोटे ब्रेक के लिए फल का एक हिस्सा और दूसरे में उनके मध्याह्न भोजन के साथ जिसमें चपाती, एक पकी हुई हरी या आयरन से भरपूर सब्जी और/या लंबे ब्रेक के लिए अंकुरित अनाज शामिल होते हैं।</v>
      </c>
      <c r="D36" s="41" t="str">
        <f aca="false">IFERROR(__xludf.dummyfunction("GOOGLETRANSLATE(B37,""en"",D1)"),"ಪಾಲಕರು ತಮ್ಮ ಮಕ್ಕಳಿಗೆ ಎರಡು ಟಿಫಿನ್ ಬಾಕ್ಸ್‌ಗಳಲ್ಲಿ ಆಹಾರವನ್ನು ಕಳುಹಿಸುತ್ತಾರೆ - ಒಂದು ಸಣ್ಣ ವಿರಾಮಕ್ಕಾಗಿ ಹಣ್ಣುಗಳ ಒಂದು ಭಾಗ ಮತ್ತು ಅವರ ಮಧ್ಯಾಹ್ನದ ಊಟದೊಂದಿಗೆ ಚಪಾತಿ, ಒಂದು ಬೇಯಿಸಿದ ಹಸಿರು ಅಥವಾ ಕಬ್ಬಿಣದ ತರಕಾರಿಗಳು ಮತ್ತು/ಅಥವಾ ದೀರ್ಘ ವಿರಾಮಕ್ಕಾಗಿ ಮೊಗ್ಗುಗಳು.")</f>
        <v>ಪಾಲಕರು ತಮ್ಮ ಮಕ್ಕಳಿಗೆ ಎರಡು ಟಿಫಿನ್ ಬಾಕ್ಸ್‌ಗಳಲ್ಲಿ ಆಹಾರವನ್ನು ಕಳುಹಿಸುತ್ತಾರೆ - ಒಂದು ಸಣ್ಣ ವಿರಾಮಕ್ಕಾಗಿ ಹಣ್ಣುಗಳ ಒಂದು ಭಾಗ ಮತ್ತು ಅವರ ಮಧ್ಯಾಹ್ನದ ಊಟದೊಂದಿಗೆ ಚಪಾತಿ, ಒಂದು ಬೇಯಿಸಿದ ಹಸಿರು ಅಥವಾ ಕಬ್ಬಿಣದ ತರಕಾರಿಗಳು ಮತ್ತು/ಅಥವಾ ದೀರ್ಘ ವಿರಾಮಕ್ಕಾಗಿ ಮೊಗ್ಗುಗಳು.</v>
      </c>
      <c r="E36" s="41" t="str">
        <f aca="false">IFERROR(__xludf.dummyfunction("GOOGLETRANSLATE(B37,""en"",E1)"),"తల్లిదండ్రులు తమ పిల్లలకు రెండు టిఫిన్ బాక్సులలో ఆహారాన్ని పంపుతారు - ఒకటి చిన్న విరామానికి పండు యొక్క భాగం మరియు మరొకటి వారి మధ్యాహ్న భోజనంలో చపాతీలు, ఒకటి వండిన ఆకుపచ్చ లేదా ఇనుము అధికంగా ఉండే కూరగాయలు మరియు/లేదా దీర్ఘ విరామం కోసం మొలకలు ఉంటాయి.")</f>
        <v>తల్లిదండ్రులు తమ పిల్లలకు రెండు టిఫిన్ బాక్సులలో ఆహారాన్ని పంపుతారు - ఒకటి చిన్న విరామానికి పండు యొక్క భాగం మరియు మరొకటి వారి మధ్యాహ్న భోజనంలో చపాతీలు, ఒకటి వండిన ఆకుపచ్చ లేదా ఇనుము అధికంగా ఉండే కూరగాయలు మరియు/లేదా దీర్ఘ విరామం కోసం మొలకలు ఉంటాయి.</v>
      </c>
      <c r="F36" s="41" t="str">
        <f aca="false">IFERROR(__xludf.dummyfunction("GOOGLETRANSLATE(B37,""en"",F1)"),"பெற்றோர்கள் தங்கள் குழந்தைகளுக்கு இரண்டு டிபன் பாக்ஸ்களில் உணவை அனுப்புகிறார்கள் - ஒன்று சிறு இடைவேளைக்கு பழத்தின் ஒரு பகுதி மற்றும் சப்பாத்திகள், சமைத்த பச்சை அல்லது இரும்புச்சத்து நிறைந்த காய்கறிகள் மற்றும்/அல்லது நீண்ட இடைவேளைக்கு முளைகள் ஆகியவற்றை உள்"&amp;"ளடக்கிய மதிய உணவு.")</f>
        <v>பெற்றோர்கள் தங்கள் குழந்தைகளுக்கு இரண்டு டிபன் பாக்ஸ்களில் உணவை அனுப்புகிறார்கள் - ஒன்று சிறு இடைவேளைக்கு பழத்தின் ஒரு பகுதி மற்றும் சப்பாத்திகள், சமைத்த பச்சை அல்லது இரும்புச்சத்து நிறைந்த காய்கறிகள் மற்றும்/அல்லது நீண்ட இடைவேளைக்கு முளைகள் ஆகியவற்றை உள்ளடக்கிய மதிய உணவு.</v>
      </c>
      <c r="G36" s="41" t="str">
        <f aca="false">IFERROR(__xludf.dummyfunction("GOOGLETRANSLATE(B37,""en"",G1)"),"രണ്ട് ടിഫിൻ ബോക്സുകളിലായി രക്ഷിതാക്കൾ മക്കൾക്ക് ഭക്ഷണം അയയ്ക്കുന്നു - ഒന്ന് ചെറിയ ഇടവേളയ്ക്ക് പഴത്തിൻ്റെ ഒരു ഭാഗം, ഒന്ന് ചപ്പാത്തി, ഒന്ന് വേവിച്ച പച്ചയോ ഇരുമ്പോ അടങ്ങിയ പച്ചക്കറികൾ കൂടാതെ/അല്ലെങ്കിൽ നീണ്ട ഇടവേളയ്ക്ക് മുളപ്പിച്ച ഉച്ചഭക്ഷണം.")</f>
        <v>രണ്ട് ടിഫിൻ ബോക്സുകളിലായി രക്ഷിതാക്കൾ മക്കൾക്ക് ഭക്ഷണം അയയ്ക്കുന്നു - ഒന്ന് ചെറിയ ഇടവേളയ്ക്ക് പഴത്തിൻ്റെ ഒരു ഭാഗം, ഒന്ന് ചപ്പാത്തി, ഒന്ന് വേവിച്ച പച്ചയോ ഇരുമ്പോ അടങ്ങിയ പച്ചക്കറികൾ കൂടാതെ/അല്ലെങ്കിൽ നീണ്ട ഇടവേളയ്ക്ക് മുളപ്പിച്ച ഉച്ചഭക്ഷണം.</v>
      </c>
      <c r="H36" s="41" t="str">
        <f aca="false">IFERROR(__xludf.dummyfunction("GOOGLETRANSLATE(B37,""en"",H1)"),"पालक त्यांच्या मुलांसाठी दोन टिफिन बॉक्समध्ये अन्न पाठवतात - एक लहान विश्रांतीसाठी फळांचा भाग आणि एक त्यांच्या मध्यान्ह भोजनासह ज्यामध्ये चपात्या, एक शिजवलेली हिरवी किंवा लोह समृद्ध भाजी आणि/किंवा लांब विश्रांतीसाठी स्प्राउट्स असतात.")</f>
        <v>पालक त्यांच्या मुलांसाठी दोन टिफिन बॉक्समध्ये अन्न पाठवतात - एक लहान विश्रांतीसाठी फळांचा भाग आणि एक त्यांच्या मध्यान्ह भोजनासह ज्यामध्ये चपात्या, एक शिजवलेली हिरवी किंवा लोह समृद्ध भाजी आणि/किंवा लांब विश्रांतीसाठी स्प्राउट्स असतात.</v>
      </c>
      <c r="I36" s="41" t="str">
        <f aca="false">IFERROR(__xludf.dummyfunction("GOOGLETRANSLATE(B37,""en"",I1)"),"માતાપિતા તેમના બાળકો માટે બે ટિફિન બોક્સમાં ખોરાક મોકલે છે - એક ટૂંકા વિરામ માટે ફળોના ભાગ સાથે અને એક તેમના મધ્યાહ્ન ભોજન સાથે જેમાં ચપાતી, એક રાંધેલ લીલા અથવા આયર્ન સમૃદ્ધ શાકભાજી અને/અથવા લાંબા વિરામ માટે સ્પ્રાઉટ્સ હોય છે.")</f>
        <v>માતાપિતા તેમના બાળકો માટે બે ટિફિન બોક્સમાં ખોરાક મોકલે છે - એક ટૂંકા વિરામ માટે ફળોના ભાગ સાથે અને એક તેમના મધ્યાહ્ન ભોજન સાથે જેમાં ચપાતી, એક રાંધેલ લીલા અથવા આયર્ન સમૃદ્ધ શાકભાજી અને/અથવા લાંબા વિરામ માટે સ્પ્રાઉટ્સ હોય છે.</v>
      </c>
      <c r="J36" s="41" t="str">
        <f aca="false">IFERROR(__xludf.dummyfunction("GOOGLETRANSLATE(B37,""en"",J1)"),"বাবা-মায়েরা তাদের বাচ্চাদের জন্য দুটি টিফিন বক্সে খাবার পাঠান - একটি ছোট বিরতির জন্য ফলের একটি অংশ এবং একটি তাদের মধ্যাহ্নভোজের সাথে যার মধ্যে চাপাতি, একটি রান্না করা সবুজ বা আয়রন সমৃদ্ধ সবজি এবং/অথবা দীর্ঘ বিরতির জন্য স্প্রাউট থাকে।")</f>
        <v>বাবা-মায়েরা তাদের বাচ্চাদের জন্য দুটি টিফিন বক্সে খাবার পাঠান - একটি ছোট বিরতির জন্য ফলের একটি অংশ এবং একটি তাদের মধ্যাহ্নভোজের সাথে যার মধ্যে চাপাতি, একটি রান্না করা সবুজ বা আয়রন সমৃদ্ধ সবজি এবং/অথবা দীর্ঘ বিরতির জন্য স্প্রাউট থাকে।</v>
      </c>
      <c r="K36" s="41" t="str">
        <f aca="false">IFERROR(__xludf.dummyfunction("GOOGLETRANSLATE(B37,""en"",K1)"),"والدین اپنے بچوں کے لیے دو ٹفن بکسوں میں کھانا بھیجتے ہیں - ایک مختصر وقفے کے لیے پھلوں کے ایک حصے کے ساتھ اور دوسرا ان کے دوپہر کے کھانے کے ساتھ جس میں چپاتیاں، ایک پکی ہوئی ہری یا آئرن سے بھرپور سبزی اور/یا لمبے وقفے کے لیے انکرت ہوتے ہیں۔")</f>
        <v>والدین اپنے بچوں کے لیے دو ٹفن بکسوں میں کھانا بھیجتے ہیں - ایک مختصر وقفے کے لیے پھلوں کے ایک حصے کے ساتھ اور دوسرا ان کے دوپہر کے کھانے کے ساتھ جس میں چپاتیاں، ایک پکی ہوئی ہری یا آئرن سے بھرپور سبزی اور/یا لمبے وقفے کے لیے انکرت ہوتے ہیں۔</v>
      </c>
      <c r="L36" s="41" t="str">
        <f aca="false">IFERROR(__xludf.dummyfunction("GOOGLETRANSLATE(B37,""en"",L1)"),"ਮਾਪੇ ਆਪਣੇ ਬੱਚਿਆਂ ਲਈ ਦੋ ਟਿਫ਼ਨ ਬਕਸਿਆਂ ਵਿੱਚ ਭੋਜਨ ਭੇਜਦੇ ਹਨ - ਇੱਕ ਛੋਟੇ ਬ੍ਰੇਕ ਲਈ ਫਲਾਂ ਦੇ ਇੱਕ ਹਿੱਸੇ ਦੇ ਨਾਲ ਅਤੇ ਇੱਕ ਉਹਨਾਂ ਦੇ ਮਿਡ ਡੇ ਮੀਲ ਦੇ ਨਾਲ ਜਿਸ ਵਿੱਚ ਚਪਾਤੀਆਂ, ਇੱਕ ਪਕਾਈ ਹੋਈ ਹਰੀ ਜਾਂ ਆਇਰਨ ਨਾਲ ਭਰਪੂਰ ਸਬਜ਼ੀਆਂ ਅਤੇ/ਜਾਂ ਲੰਬੇ ਬ੍ਰੇਕ ਲਈ ਸਪਾਉਟ ਹੁੰਦੇ ਹਨ।")</f>
        <v>ਮਾਪੇ ਆਪਣੇ ਬੱਚਿਆਂ ਲਈ ਦੋ ਟਿਫ਼ਨ ਬਕਸਿਆਂ ਵਿੱਚ ਭੋਜਨ ਭੇਜਦੇ ਹਨ - ਇੱਕ ਛੋਟੇ ਬ੍ਰੇਕ ਲਈ ਫਲਾਂ ਦੇ ਇੱਕ ਹਿੱਸੇ ਦੇ ਨਾਲ ਅਤੇ ਇੱਕ ਉਹਨਾਂ ਦੇ ਮਿਡ ਡੇ ਮੀਲ ਦੇ ਨਾਲ ਜਿਸ ਵਿੱਚ ਚਪਾਤੀਆਂ, ਇੱਕ ਪਕਾਈ ਹੋਈ ਹਰੀ ਜਾਂ ਆਇਰਨ ਨਾਲ ਭਰਪੂਰ ਸਬਜ਼ੀਆਂ ਅਤੇ/ਜਾਂ ਲੰਬੇ ਬ੍ਰੇਕ ਲਈ ਸਪਾਉਟ ਹੁੰਦੇ ਹਨ।</v>
      </c>
      <c r="M36" s="41" t="str">
        <f aca="false">IFERROR(__xludf.dummyfunction("GOOGLETRANSLATE(B37,""en"",M1)"),"ପିତାମାତାମାନେ ନିଜ ପିଲାମାନଙ୍କ ପାଇଁ ଦୁଇଟି ଟିଫିନ୍ ବାକ୍ସରେ ଖାଦ୍ୟ ପଠାନ୍ତି - ଗୋଟିଏ ସ୍ୱଳ୍ପ ବିରତି ପାଇଁ ଫଳର ଏକ ଅଂଶ ଏବଂ ଗୋଟିଏ ମଧ୍ୟରାତ୍ରିର ଭୋଜନ ସହିତ ଚାପଟିସ୍, ଗୋଟିଏ ରନ୍ଧା ହୋଇଥିବା ସବୁଜ କିମ୍ବା ଲୁହା ସମୃଦ୍ଧ ପନିପରିବା ଏବଂ / କିମ୍ବା ଲମ୍ବା ବିରତି ପାଇଁ ସ୍ପ୍ରୁଟ୍ |")</f>
        <v>ପିତାମାତାମାନେ ନିଜ ପିଲାମାନଙ୍କ ପାଇଁ ଦୁଇଟି ଟିଫିନ୍ ବାକ୍ସରେ ଖାଦ୍ୟ ପଠାନ୍ତି - ଗୋଟିଏ ସ୍ୱଳ୍ପ ବିରତି ପାଇଁ ଫଳର ଏକ ଅଂଶ ଏବଂ ଗୋଟିଏ ମଧ୍ୟରାତ୍ରିର ଭୋଜନ ସହିତ ଚାପଟିସ୍, ଗୋଟିଏ ରନ୍ଧା ହୋଇଥିବା ସବୁଜ କିମ୍ବା ଲୁହା ସମୃଦ୍ଧ ପନିପରିବା ଏବଂ / କିମ୍ବା ଲମ୍ବା ବିରତି ପାଇଁ ସ୍ପ୍ରୁଟ୍ |</v>
      </c>
    </row>
    <row r="37" customFormat="false" ht="15" hidden="false" customHeight="false" outlineLevel="0" collapsed="false">
      <c r="A37" s="41" t="s">
        <v>196</v>
      </c>
      <c r="B37" s="41" t="str">
        <f aca="false">'Tasks upload'!B8</f>
        <v>Institution of two parent groups – School Management Committee (SMC) and Sahyog group - to support the school team and assist them in supervising break time</v>
      </c>
      <c r="C37" s="41" t="str">
        <f aca="false">IFERROR(__xludf.dummyfunction("GOOGLETRANSLATE(B38,""en"",C1)"),"स्कूल टीम का समर्थन करने और ब्रेक टाइम की निगरानी में उनकी सहायता करने के लिए दो अभिभावक समूहों - स्कूल प्रबंधन समिति (एसएमसी) और सहयोग समूह - की संस्था")</f>
        <v>स्कूल टीम का समर्थन करने और ब्रेक टाइम की निगरानी में उनकी सहायता करने के लिए दो अभिभावक समूहों - स्कूल प्रबंधन समिति (एसएमसी) और सहयोग समूह - की संस्था</v>
      </c>
      <c r="D37" s="41" t="str">
        <f aca="false">IFERROR(__xludf.dummyfunction("GOOGLETRANSLATE(B38,""en"",D1)"),"ಎರಡು ಪೋಷಕ ಗುಂಪುಗಳ ಸಂಸ್ಥೆ - ಶಾಲಾ ನಿರ್ವಹಣಾ ಸಮಿತಿ (SMC) ಮತ್ತು Sahyog ಗುಂಪು - ಶಾಲಾ ತಂಡವನ್ನು ಬೆಂಬಲಿಸಲು ಮತ್ತು ವಿರಾಮದ ಸಮಯವನ್ನು ಮೇಲ್ವಿಚಾರಣೆ ಮಾಡಲು ಅವರಿಗೆ ಸಹಾಯ ಮಾಡಲು")</f>
        <v>ಎರಡು ಪೋಷಕ ಗುಂಪುಗಳ ಸಂಸ್ಥೆ - ಶಾಲಾ ನಿರ್ವಹಣಾ ಸಮಿತಿ (SMC) ಮತ್ತು Sahyog ಗುಂಪು - ಶಾಲಾ ತಂಡವನ್ನು ಬೆಂಬಲಿಸಲು ಮತ್ತು ವಿರಾಮದ ಸಮಯವನ್ನು ಮೇಲ್ವಿಚಾರಣೆ ಮಾಡಲು ಅವರಿಗೆ ಸಹಾಯ ಮಾಡಲು</v>
      </c>
      <c r="E37" s="41" t="str">
        <f aca="false">IFERROR(__xludf.dummyfunction("GOOGLETRANSLATE(B38,""en"",E1)"),"రెండు పేరెంట్ గ్రూపుల సంస్థ - స్కూల్ మేనేజ్‌మెంట్ కమిటీ (SMC) మరియు సహయోగ్ గ్రూప్ - పాఠశాల బృందానికి మద్దతు ఇవ్వడం మరియు విరామ సమయాన్ని పర్యవేక్షించడంలో వారికి సహాయం చేయడం")</f>
        <v>రెండు పేరెంట్ గ్రూపుల సంస్థ - స్కూల్ మేనేజ్‌మెంట్ కమిటీ (SMC) మరియు సహయోగ్ గ్రూప్ - పాఠశాల బృందానికి మద్దతు ఇవ్వడం మరియు విరామ సమయాన్ని పర్యవేక్షించడంలో వారికి సహాయం చేయడం</v>
      </c>
      <c r="F37" s="41" t="str">
        <f aca="false">IFERROR(__xludf.dummyfunction("GOOGLETRANSLATE(B38,""en"",F1)"),"இரண்டு பெற்றோர் குழுக்களின் நிறுவனம் - பள்ளி மேலாண்மைக் குழு (SMC) மற்றும் சஹ்யோக் குழு - பள்ளிக் குழுவை ஆதரிப்பதற்கும் இடைவேளை நேரத்தைக் கண்காணிப்பதில் அவர்களுக்கு உதவுவதற்கும்")</f>
        <v>இரண்டு பெற்றோர் குழுக்களின் நிறுவனம் - பள்ளி மேலாண்மைக் குழு (SMC) மற்றும் சஹ்யோக் குழு - பள்ளிக் குழுவை ஆதரிப்பதற்கும் இடைவேளை நேரத்தைக் கண்காணிப்பதில் அவர்களுக்கு உதவுவதற்கும்</v>
      </c>
      <c r="G37" s="41" t="str">
        <f aca="false">IFERROR(__xludf.dummyfunction("GOOGLETRANSLATE(B38,""en"",G1)"),"സ്‌കൂൾ ടീമിനെ പിന്തുണയ്‌ക്കുന്നതിനും ഇടവേള സമയത്തിൻ്റെ മേൽനോട്ടത്തിൽ അവരെ സഹായിക്കുന്നതിനുമായി സ്‌കൂൾ മാനേജ്‌മെൻ്റ് കമ്മിറ്റി (എസ്എംസി), സഹ്യോഗ് ഗ്രൂപ്പ് എന്നീ രണ്ട് പേരൻ്റ് ഗ്രൂപ്പുകളുടെ സ്ഥാപനം.")</f>
        <v>സ്‌കൂൾ ടീമിനെ പിന്തുണയ്‌ക്കുന്നതിനും ഇടവേള സമയത്തിൻ്റെ മേൽനോട്ടത്തിൽ അവരെ സഹായിക്കുന്നതിനുമായി സ്‌കൂൾ മാനേജ്‌മെൻ്റ് കമ്മിറ്റി (എസ്എംസി), സഹ്യോഗ് ഗ്രൂപ്പ് എന്നീ രണ്ട് പേരൻ്റ് ഗ്രൂപ്പുകളുടെ സ്ഥാപനം.</v>
      </c>
      <c r="H37" s="41" t="str">
        <f aca="false">IFERROR(__xludf.dummyfunction("GOOGLETRANSLATE(B38,""en"",H1)"),"दोन पालक गटांची संस्था - शाळा व्यवस्थापन समिती (SMC) आणि सहयोग गट - शाळेच्या संघाला पाठिंबा देण्यासाठी आणि त्यांना विश्रांतीच्या वेळेवर देखरेख करण्यात मदत करण्यासाठी")</f>
        <v>दोन पालक गटांची संस्था - शाळा व्यवस्थापन समिती (SMC) आणि सहयोग गट - शाळेच्या संघाला पाठिंबा देण्यासाठी आणि त्यांना विश्रांतीच्या वेळेवर देखरेख करण्यात मदत करण्यासाठी</v>
      </c>
      <c r="I37" s="41" t="str">
        <f aca="false">IFERROR(__xludf.dummyfunction("GOOGLETRANSLATE(B38,""en"",I1)"),"શાળાની ટીમને ટેકો આપવા અને વિરામના સમયની દેખરેખમાં મદદ કરવા માટે - બે પિતૃ જૂથોની સંસ્થા - શાળા વ્યવસ્થાપન સમિતિ (SMC) અને સહયોગ જૂથ -")</f>
        <v>શાળાની ટીમને ટેકો આપવા અને વિરામના સમયની દેખરેખમાં મદદ કરવા માટે - બે પિતૃ જૂથોની સંસ્થા - શાળા વ્યવસ્થાપન સમિતિ (SMC) અને સહયોગ જૂથ -</v>
      </c>
      <c r="J37" s="41" t="str">
        <f aca="false">IFERROR(__xludf.dummyfunction("GOOGLETRANSLATE(B38,""en"",J1)"),"স্কুল ম্যানেজমেন্ট কমিটি (এসএমসি) এবং সহায়তা গ্রুপ - দুটি অভিভাবক গোষ্ঠীর প্রতিষ্ঠান - স্কুল দলকে সমর্থন করতে এবং বিরতির সময় তত্ত্বাবধানে তাদের সহায়তা করতে")</f>
        <v>স্কুল ম্যানেজমেন্ট কমিটি (এসএমসি) এবং সহায়তা গ্রুপ - দুটি অভিভাবক গোষ্ঠীর প্রতিষ্ঠান - স্কুল দলকে সমর্থন করতে এবং বিরতির সময় তত্ত্বাবধানে তাদের সহায়তা করতে</v>
      </c>
      <c r="K37" s="41" t="str">
        <f aca="false">IFERROR(__xludf.dummyfunction("GOOGLETRANSLATE(B38,""en"",K1)"),"دو والدین گروپوں کا ادارہ - اسکول مینجمنٹ کمیٹی (SMC) اور تعاون گروپ - اسکول کی ٹیم کی مدد کرنے اور وقفے کے وقت کی نگرانی میں ان کی مدد کرنے کے لیے")</f>
        <v>دو والدین گروپوں کا ادارہ - اسکول مینجمنٹ کمیٹی (SMC) اور تعاون گروپ - اسکول کی ٹیم کی مدد کرنے اور وقفے کے وقت کی نگرانی میں ان کی مدد کرنے کے لیے</v>
      </c>
      <c r="L37" s="41" t="str">
        <f aca="false">IFERROR(__xludf.dummyfunction("GOOGLETRANSLATE(B38,""en"",L1)"),"ਸਕੂਲ ਮੈਨੇਜਮੈਂਟ ਕਮੇਟੀ (SMC) ਅਤੇ ਸਹਿਯੋਗ ਸਮੂਹ - ਸਕੂਲ ਦੀ ਟੀਮ ਦਾ ਸਮਰਥਨ ਕਰਨ ਅਤੇ ਬ੍ਰੇਕ ਟਾਈਮ ਦੀ ਨਿਗਰਾਨੀ ਕਰਨ ਵਿੱਚ ਉਹਨਾਂ ਦੀ ਸਹਾਇਤਾ ਕਰਨ ਲਈ ਦੋ ਮਾਤਾ-ਪਿਤਾ ਸਮੂਹਾਂ ਦੀ ਸੰਸਥਾ।")</f>
        <v>ਸਕੂਲ ਮੈਨੇਜਮੈਂਟ ਕਮੇਟੀ (SMC) ਅਤੇ ਸਹਿਯੋਗ ਸਮੂਹ - ਸਕੂਲ ਦੀ ਟੀਮ ਦਾ ਸਮਰਥਨ ਕਰਨ ਅਤੇ ਬ੍ਰੇਕ ਟਾਈਮ ਦੀ ਨਿਗਰਾਨੀ ਕਰਨ ਵਿੱਚ ਉਹਨਾਂ ਦੀ ਸਹਾਇਤਾ ਕਰਨ ਲਈ ਦੋ ਮਾਤਾ-ਪਿਤਾ ਸਮੂਹਾਂ ਦੀ ਸੰਸਥਾ।</v>
      </c>
      <c r="M37" s="41" t="str">
        <f aca="false">IFERROR(__xludf.dummyfunction("GOOGLETRANSLATE(B38,""en"",M1)"),"ଦୁଇଟି ପିତାମାତା ଗୋଷ୍ଠୀର ଅନୁଷ୍ଠାନ - ବିଦ୍ୟାଳୟ ପରିଚାଳନା କମିଟି (SMC) ଏବଂ ସାହିଗ୍ ଗୋଷ୍ଠୀ - ବିଦ୍ୟାଳୟ ଦଳକୁ ସମର୍ଥନ କରିବା ଏବଂ ବ୍ରେକ୍ ସମୟର ତଦାରଖରେ ସେମାନଙ୍କୁ ସାହାଯ୍ୟ କରିବା |")</f>
        <v>ଦୁଇଟି ପିତାମାତା ଗୋଷ୍ଠୀର ଅନୁଷ୍ଠାନ - ବିଦ୍ୟାଳୟ ପରିଚାଳନା କମିଟି (SMC) ଏବଂ ସାହିଗ୍ ଗୋଷ୍ଠୀ - ବିଦ୍ୟାଳୟ ଦଳକୁ ସମର୍ଥନ କରିବା ଏବଂ ବ୍ରେକ୍ ସମୟର ତଦାରଖରେ ସେମାନଙ୍କୁ ସାହାଯ୍ୟ କରିବା |</v>
      </c>
    </row>
    <row r="38" customFormat="false" ht="15" hidden="false" customHeight="false" outlineLevel="0" collapsed="false">
      <c r="A38" s="41" t="s">
        <v>197</v>
      </c>
      <c r="B38" s="41" t="str">
        <f aca="false">'Tasks upload'!B9</f>
        <v>Parent groups regularly inspect tiffin boxes</v>
      </c>
      <c r="C38" s="41" t="str">
        <f aca="false">IFERROR(__xludf.dummyfunction("GOOGLETRANSLATE(B39,""en"",C1)"),"अभिभावक समूह नियमित रूप से टिफिन बक्सों का निरीक्षण करते हैं")</f>
        <v>अभिभावक समूह नियमित रूप से टिफिन बक्सों का निरीक्षण करते हैं</v>
      </c>
      <c r="D38" s="41" t="str">
        <f aca="false">IFERROR(__xludf.dummyfunction("GOOGLETRANSLATE(B39,""en"",D1)"),"ಪೋಷಕ ಗುಂಪುಗಳು ನಿಯಮಿತವಾಗಿ ಟಿಫಿನ್ ಬಾಕ್ಸ್‌ಗಳನ್ನು ಪರಿಶೀಲಿಸುತ್ತವೆ")</f>
        <v>ಪೋಷಕ ಗುಂಪುಗಳು ನಿಯಮಿತವಾಗಿ ಟಿಫಿನ್ ಬಾಕ್ಸ್‌ಗಳನ್ನು ಪರಿಶೀಲಿಸುತ್ತವೆ</v>
      </c>
      <c r="E38" s="41" t="str">
        <f aca="false">IFERROR(__xludf.dummyfunction("GOOGLETRANSLATE(B39,""en"",E1)"),"పేరెంట్ గ్రూపులు క్రమం తప్పకుండా టిఫిన్ బాక్సులను తనిఖీ చేస్తుంటాయి")</f>
        <v>పేరెంట్ గ్రూపులు క్రమం తప్పకుండా టిఫిన్ బాక్సులను తనిఖీ చేస్తుంటాయి</v>
      </c>
      <c r="F38" s="41" t="str">
        <f aca="false">IFERROR(__xludf.dummyfunction("GOOGLETRANSLATE(B39,""en"",F1)"),"பெற்றோர் குழுக்கள் தொடர்ந்து டிபன் பாக்ஸ்களை ஆய்வு செய்கின்றனர்")</f>
        <v>பெற்றோர் குழுக்கள் தொடர்ந்து டிபன் பாக்ஸ்களை ஆய்வு செய்கின்றனர்</v>
      </c>
      <c r="G38" s="41" t="str">
        <f aca="false">IFERROR(__xludf.dummyfunction("GOOGLETRANSLATE(B39,""en"",G1)"),"രക്ഷാകർതൃ സംഘങ്ങൾ പതിവായി ടിഫിൻ ബോക്സുകൾ പരിശോധിക്കുന്നു")</f>
        <v>രക്ഷാകർതൃ സംഘങ്ങൾ പതിവായി ടിഫിൻ ബോക്സുകൾ പരിശോധിക്കുന്നു</v>
      </c>
      <c r="H38" s="41" t="str">
        <f aca="false">IFERROR(__xludf.dummyfunction("GOOGLETRANSLATE(B39,""en"",H1)"),"पालक गट नियमितपणे टिफिन बॉक्सची तपासणी करतात")</f>
        <v>पालक गट नियमितपणे टिफिन बॉक्सची तपासणी करतात</v>
      </c>
      <c r="I38" s="41" t="str">
        <f aca="false">IFERROR(__xludf.dummyfunction("GOOGLETRANSLATE(B39,""en"",I1)"),"માતાપિતા જૂથો નિયમિતપણે ટિફિન બોક્સની તપાસ કરે છે")</f>
        <v>માતાપિતા જૂથો નિયમિતપણે ટિફિન બોક્સની તપાસ કરે છે</v>
      </c>
      <c r="J38" s="41" t="str">
        <f aca="false">IFERROR(__xludf.dummyfunction("GOOGLETRANSLATE(B39,""en"",J1)"),"অভিভাবক গোষ্ঠী নিয়মিত টিফিন বাক্স পরিদর্শন করে")</f>
        <v>অভিভাবক গোষ্ঠী নিয়মিত টিফিন বাক্স পরিদর্শন করে</v>
      </c>
      <c r="K38" s="41" t="str">
        <f aca="false">IFERROR(__xludf.dummyfunction("GOOGLETRANSLATE(B39,""en"",K1)"),"والدین کے گروپ باقاعدگی سے ٹفن بکس کا معائنہ کرتے ہیں۔")</f>
        <v>والدین کے گروپ باقاعدگی سے ٹفن بکس کا معائنہ کرتے ہیں۔</v>
      </c>
      <c r="L38" s="41" t="str">
        <f aca="false">IFERROR(__xludf.dummyfunction("GOOGLETRANSLATE(B39,""en"",L1)"),"ਮਾਤਾ-ਪਿਤਾ ਸਮੂਹ ਨਿਯਮਿਤ ਤੌਰ 'ਤੇ ਟਿਫਿਨ ਬਕਸਿਆਂ ਦੀ ਜਾਂਚ ਕਰਦੇ ਹਨ")</f>
        <v>ਮਾਤਾ-ਪਿਤਾ ਸਮੂਹ ਨਿਯਮਿਤ ਤੌਰ 'ਤੇ ਟਿਫਿਨ ਬਕਸਿਆਂ ਦੀ ਜਾਂਚ ਕਰਦੇ ਹਨ</v>
      </c>
      <c r="M38" s="41" t="str">
        <f aca="false">IFERROR(__xludf.dummyfunction("GOOGLETRANSLATE(B39,""en"",M1)"),"ପିତାମାତା ଗୋଷ୍ଠୀ ନିୟମିତ ଭାବରେ ଟିଫିନ୍ ବାକ୍ସଗୁଡ଼ିକୁ ଯାଞ୍ଚ କରନ୍ତି |")</f>
        <v>ପିତାମାତା ଗୋଷ୍ଠୀ ନିୟମିତ ଭାବରେ ଟିଫିନ୍ ବାକ୍ସଗୁଡ଼ିକୁ ଯାଞ୍ଚ କରନ୍ତି |</v>
      </c>
    </row>
    <row r="39" customFormat="false" ht="15" hidden="false" customHeight="false" outlineLevel="0" collapsed="false">
      <c r="A39" s="41" t="s">
        <v>198</v>
      </c>
      <c r="B39" s="41" t="str">
        <f aca="false">'Tasks upload'!B10</f>
        <v>Teachers conduct regular follow up sessions with parents who did not adhere to sending food as per the plan</v>
      </c>
      <c r="C39" s="41" t="str">
        <f aca="false">IFERROR(__xludf.dummyfunction("GOOGLETRANSLATE(B40,""en"",C1)"),"शिक्षक उन अभिभावकों के साथ नियमित अनुवर्ती सत्र आयोजित करते हैं जिन्होंने योजना के अनुसार भोजन भेजने का पालन नहीं किया")</f>
        <v>शिक्षक उन अभिभावकों के साथ नियमित अनुवर्ती सत्र आयोजित करते हैं जिन्होंने योजना के अनुसार भोजन भेजने का पालन नहीं किया</v>
      </c>
      <c r="D39" s="41" t="str">
        <f aca="false">IFERROR(__xludf.dummyfunction("GOOGLETRANSLATE(B40,""en"",D1)"),"ಯೋಜನೆಯ ಪ್ರಕಾರ ಆಹಾರವನ್ನು ಕಳುಹಿಸುವುದನ್ನು ಅನುಸರಿಸದ ಪೋಷಕರೊಂದಿಗೆ ಶಿಕ್ಷಕರು ನಿಯಮಿತವಾಗಿ ಅನುಸರಣಾ ಅವಧಿಗಳನ್ನು ನಡೆಸುತ್ತಾರೆ")</f>
        <v>ಯೋಜನೆಯ ಪ್ರಕಾರ ಆಹಾರವನ್ನು ಕಳುಹಿಸುವುದನ್ನು ಅನುಸರಿಸದ ಪೋಷಕರೊಂದಿಗೆ ಶಿಕ್ಷಕರು ನಿಯಮಿತವಾಗಿ ಅನುಸರಣಾ ಅವಧಿಗಳನ್ನು ನಡೆಸುತ್ತಾರೆ</v>
      </c>
      <c r="E39" s="41" t="str">
        <f aca="false">IFERROR(__xludf.dummyfunction("GOOGLETRANSLATE(B40,""en"",E1)"),"ప్రణాళిక ప్రకారం ఆహారాన్ని పంపడానికి కట్టుబడి ఉండని తల్లిదండ్రులతో ఉపాధ్యాయులు రెగ్యులర్ ఫాలో అప్ సెషన్‌లను నిర్వహిస్తారు")</f>
        <v>ప్రణాళిక ప్రకారం ఆహారాన్ని పంపడానికి కట్టుబడి ఉండని తల్లిదండ్రులతో ఉపాధ్యాయులు రెగ్యులర్ ఫాలో అప్ సెషన్‌లను నిర్వహిస్తారు</v>
      </c>
      <c r="F39" s="41" t="str">
        <f aca="false">IFERROR(__xludf.dummyfunction("GOOGLETRANSLATE(B40,""en"",F1)"),"திட்டத்தின்படி உணவு அனுப்புவதைக் கடைப்பிடிக்காத பெற்றோருடன் ஆசிரியர்கள் வழக்கமான பின்தொடர்தல் அமர்வுகளை நடத்துகின்றனர்")</f>
        <v>திட்டத்தின்படி உணவு அனுப்புவதைக் கடைப்பிடிக்காத பெற்றோருடன் ஆசிரியர்கள் வழக்கமான பின்தொடர்தல் அமர்வுகளை நடத்துகின்றனர்</v>
      </c>
      <c r="G39" s="41" t="str">
        <f aca="false">IFERROR(__xludf.dummyfunction("GOOGLETRANSLATE(B40,""en"",G1)"),"പ്ലാൻ അനുസരിച്ച് ഭക്ഷണം അയക്കുന്നത് പാലിക്കാത്ത മാതാപിതാക്കളുമായി അധ്യാപകർ പതിവായി ഫോളോ അപ്പ് സെഷനുകൾ നടത്തുന്നു")</f>
        <v>പ്ലാൻ അനുസരിച്ച് ഭക്ഷണം അയക്കുന്നത് പാലിക്കാത്ത മാതാപിതാക്കളുമായി അധ്യാപകർ പതിവായി ഫോളോ അപ്പ് സെഷനുകൾ നടത്തുന്നു</v>
      </c>
      <c r="H39" s="41" t="str">
        <f aca="false">IFERROR(__xludf.dummyfunction("GOOGLETRANSLATE(B40,""en"",H1)"),"ज्या पालकांनी योजनेनुसार अन्न पाठवण्याचे पालन केले नाही त्यांच्यासोबत शिक्षक नियमित पाठपुरावा सत्रे घेतात")</f>
        <v>ज्या पालकांनी योजनेनुसार अन्न पाठवण्याचे पालन केले नाही त्यांच्यासोबत शिक्षक नियमित पाठपुरावा सत्रे घेतात</v>
      </c>
      <c r="I39" s="41" t="str">
        <f aca="false">IFERROR(__xludf.dummyfunction("GOOGLETRANSLATE(B40,""en"",I1)"),"શિક્ષકો માતાપિતા સાથે નિયમિત ફોલો-અપ સત્રો કરે છે જેઓ યોજના મુજબ ખોરાક મોકલવાનું પાલન કરતા નથી")</f>
        <v>શિક્ષકો માતાપિતા સાથે નિયમિત ફોલો-અપ સત્રો કરે છે જેઓ યોજના મુજબ ખોરાક મોકલવાનું પાલન કરતા નથી</v>
      </c>
      <c r="J39" s="41" t="str">
        <f aca="false">IFERROR(__xludf.dummyfunction("GOOGLETRANSLATE(B40,""en"",J1)"),"শিক্ষকরা তাদের অভিভাবকদের সাথে নিয়মিত ফলো-আপ সেশন পরিচালনা করেন যারা পরিকল্পনা অনুযায়ী খাবার পাঠাতে বাধ্য হননি")</f>
        <v>শিক্ষকরা তাদের অভিভাবকদের সাথে নিয়মিত ফলো-আপ সেশন পরিচালনা করেন যারা পরিকল্পনা অনুযায়ী খাবার পাঠাতে বাধ্য হননি</v>
      </c>
      <c r="K39" s="41" t="str">
        <f aca="false">IFERROR(__xludf.dummyfunction("GOOGLETRANSLATE(B40,""en"",K1)"),"اساتذہ ان والدین کے ساتھ باقاعدگی سے فالو اپ سیشن منعقد کرتے ہیں جنہوں نے پلان کے مطابق کھانا بھیجنے کی پابندی نہیں کی۔")</f>
        <v>اساتذہ ان والدین کے ساتھ باقاعدگی سے فالو اپ سیشن منعقد کرتے ہیں جنہوں نے پلان کے مطابق کھانا بھیجنے کی پابندی نہیں کی۔</v>
      </c>
      <c r="L39" s="41" t="str">
        <f aca="false">IFERROR(__xludf.dummyfunction("GOOGLETRANSLATE(B40,""en"",L1)"),"ਅਧਿਆਪਕ ਉਹਨਾਂ ਮਾਪਿਆਂ ਦੇ ਨਾਲ ਨਿਯਮਤ ਫਾਲੋ-ਅੱਪ ਸੈਸ਼ਨਾਂ ਦਾ ਆਯੋਜਨ ਕਰਦੇ ਹਨ ਜੋ ਯੋਜਨਾ ਅਨੁਸਾਰ ਭੋਜਨ ਭੇਜਣ ਦੀ ਪਾਲਣਾ ਨਹੀਂ ਕਰਦੇ ਹਨ")</f>
        <v>ਅਧਿਆਪਕ ਉਹਨਾਂ ਮਾਪਿਆਂ ਦੇ ਨਾਲ ਨਿਯਮਤ ਫਾਲੋ-ਅੱਪ ਸੈਸ਼ਨਾਂ ਦਾ ਆਯੋਜਨ ਕਰਦੇ ਹਨ ਜੋ ਯੋਜਨਾ ਅਨੁਸਾਰ ਭੋਜਨ ਭੇਜਣ ਦੀ ਪਾਲਣਾ ਨਹੀਂ ਕਰਦੇ ਹਨ</v>
      </c>
      <c r="M39" s="41" t="str">
        <f aca="false">IFERROR(__xludf.dummyfunction("GOOGLETRANSLATE(B40,""en"",M1)"),"ଶିକ୍ଷକମାନେ ଅଭିଭାବକମାନଙ୍କ ସହିତ ନିୟମିତ ଅନୁସରଣ ଅଧିବେଶନ କରନ୍ତି, ଯେଉଁମାନେ ଯୋଜନା ଅନୁଯାୟୀ ଖାଦ୍ୟ ପଠାଇବାକୁ ମାନିନଥିଲେ |")</f>
        <v>ଶିକ୍ଷକମାନେ ଅଭିଭାବକମାନଙ୍କ ସହିତ ନିୟମିତ ଅନୁସରଣ ଅଧିବେଶନ କରନ୍ତି, ଯେଉଁମାନେ ଯୋଜନା ଅନୁଯାୟୀ ଖାଦ୍ୟ ପଠାଇବାକୁ ମାନିନଥିଲେ |</v>
      </c>
    </row>
    <row r="40" customFormat="false" ht="15" hidden="false" customHeight="false" outlineLevel="0" collapsed="false">
      <c r="A40" s="41" t="s">
        <v>199</v>
      </c>
      <c r="B40" s="41" t="str">
        <f aca="false">'Tasks upload'!B11</f>
        <v>Parent groups give their feedback periodically on availability of seasonal fruits and vegetables for necessary changes in the diet plan</v>
      </c>
      <c r="C40" s="41" t="str">
        <f aca="false">IFERROR(__xludf.dummyfunction("GOOGLETRANSLATE(B41,""en"",C1)"),"आहार योजना में आवश्यक बदलाव के लिए अभिभावक समूह समय-समय पर मौसमी फलों और सब्जियों की उपलब्धता पर अपनी प्रतिक्रिया देते हैं")</f>
        <v>आहार योजना में आवश्यक बदलाव के लिए अभिभावक समूह समय-समय पर मौसमी फलों और सब्जियों की उपलब्धता पर अपनी प्रतिक्रिया देते हैं</v>
      </c>
      <c r="D40" s="41" t="str">
        <f aca="false">IFERROR(__xludf.dummyfunction("GOOGLETRANSLATE(B41,""en"",D1)"),"ಪೋಷಕ ಗುಂಪುಗಳು ಆಹಾರ ಯೋಜನೆಯಲ್ಲಿ ಅಗತ್ಯ ಬದಲಾವಣೆಗಳಿಗಾಗಿ ಕಾಲೋಚಿತ ಹಣ್ಣುಗಳು ಮತ್ತು ತರಕಾರಿಗಳ ಲಭ್ಯತೆಯ ಬಗ್ಗೆ ನಿಯತಕಾಲಿಕವಾಗಿ ತಮ್ಮ ಪ್ರತಿಕ್ರಿಯೆಯನ್ನು ನೀಡುತ್ತವೆ.")</f>
        <v>ಪೋಷಕ ಗುಂಪುಗಳು ಆಹಾರ ಯೋಜನೆಯಲ್ಲಿ ಅಗತ್ಯ ಬದಲಾವಣೆಗಳಿಗಾಗಿ ಕಾಲೋಚಿತ ಹಣ್ಣುಗಳು ಮತ್ತು ತರಕಾರಿಗಳ ಲಭ್ಯತೆಯ ಬಗ್ಗೆ ನಿಯತಕಾಲಿಕವಾಗಿ ತಮ್ಮ ಪ್ರತಿಕ್ರಿಯೆಯನ್ನು ನೀಡುತ್ತವೆ.</v>
      </c>
      <c r="E40" s="41" t="str">
        <f aca="false">IFERROR(__xludf.dummyfunction("GOOGLETRANSLATE(B41,""en"",E1)"),"ఆహార ప్రణాళికలో అవసరమైన మార్పుల కోసం మాతృ సమూహాలు కాలానుగుణ పండ్లు మరియు కూరగాయల లభ్యతపై ఎప్పటికప్పుడు తమ అభిప్రాయాన్ని తెలియజేస్తాయి")</f>
        <v>ఆహార ప్రణాళికలో అవసరమైన మార్పుల కోసం మాతృ సమూహాలు కాలానుగుణ పండ్లు మరియు కూరగాయల లభ్యతపై ఎప్పటికప్పుడు తమ అభిప్రాయాన్ని తెలియజేస్తాయి</v>
      </c>
      <c r="F40" s="41" t="str">
        <f aca="false">IFERROR(__xludf.dummyfunction("GOOGLETRANSLATE(B41,""en"",F1)"),"உணவுத் திட்டத்தில் தேவையான மாற்றங்களுக்காக, பருவகால பழங்கள் மற்றும் காய்கறிகள் கிடைப்பது குறித்து பெற்றோர் குழுக்கள் அவ்வப்போது தங்கள் கருத்துக்களை வழங்குகின்றன.")</f>
        <v>உணவுத் திட்டத்தில் தேவையான மாற்றங்களுக்காக, பருவகால பழங்கள் மற்றும் காய்கறிகள் கிடைப்பது குறித்து பெற்றோர் குழுக்கள் அவ்வப்போது தங்கள் கருத்துக்களை வழங்குகின்றன.</v>
      </c>
      <c r="G40" s="41" t="str">
        <f aca="false">IFERROR(__xludf.dummyfunction("GOOGLETRANSLATE(B41,""en"",G1)"),"ഭക്ഷണക്രമത്തിൽ ആവശ്യമായ മാറ്റങ്ങൾക്കായി കാലാനുസൃതമായ പഴങ്ങളുടെയും പച്ചക്കറികളുടെയും ലഭ്യതയെക്കുറിച്ച് രക്ഷാകർതൃ ഗ്രൂപ്പുകൾ അവരുടെ ഫീഡ്ബാക്ക് ഇടയ്ക്കിടെ നൽകുന്നു.")</f>
        <v>ഭക്ഷണക്രമത്തിൽ ആവശ്യമായ മാറ്റങ്ങൾക്കായി കാലാനുസൃതമായ പഴങ്ങളുടെയും പച്ചക്കറികളുടെയും ലഭ്യതയെക്കുറിച്ച് രക്ഷാകർതൃ ഗ്രൂപ്പുകൾ അവരുടെ ഫീഡ്ബാക്ക് ഇടയ്ക്കിടെ നൽകുന്നു.</v>
      </c>
      <c r="H40" s="41" t="str">
        <f aca="false">IFERROR(__xludf.dummyfunction("GOOGLETRANSLATE(B41,""en"",H1)"),"आहार योजनेत आवश्यक बदल करण्यासाठी पालक गट वेळोवेळी हंगामी फळे आणि भाज्यांच्या उपलब्धतेबद्दल त्यांचे अभिप्राय देतात.")</f>
        <v>आहार योजनेत आवश्यक बदल करण्यासाठी पालक गट वेळोवेळी हंगामी फळे आणि भाज्यांच्या उपलब्धतेबद्दल त्यांचे अभिप्राय देतात.</v>
      </c>
      <c r="I40" s="41" t="str">
        <f aca="false">IFERROR(__xludf.dummyfunction("GOOGLETRANSLATE(B41,""en"",I1)"),"પિતૃ જૂથો આહાર યોજનામાં જરૂરી ફેરફારો માટે મોસમી ફળો અને શાકભાજીની ઉપલબ્ધતા પર સમયાંતરે તેમનો પ્રતિસાદ આપે છે")</f>
        <v>પિતૃ જૂથો આહાર યોજનામાં જરૂરી ફેરફારો માટે મોસમી ફળો અને શાકભાજીની ઉપલબ્ધતા પર સમયાંતરે તેમનો પ્રતિસાદ આપે છે</v>
      </c>
      <c r="J40" s="41" t="str">
        <f aca="false">IFERROR(__xludf.dummyfunction("GOOGLETRANSLATE(B41,""en"",J1)"),"অভিভাবক গোষ্ঠীগুলি খাদ্য পরিকল্পনায় প্রয়োজনীয় পরিবর্তনের জন্য মৌসুমী ফল এবং শাকসবজির প্রাপ্যতা সম্পর্কে পর্যায়ক্রমে তাদের প্রতিক্রিয়া জানায়")</f>
        <v>অভিভাবক গোষ্ঠীগুলি খাদ্য পরিকল্পনায় প্রয়োজনীয় পরিবর্তনের জন্য মৌসুমী ফল এবং শাকসবজির প্রাপ্যতা সম্পর্কে পর্যায়ক্রমে তাদের প্রতিক্রিয়া জানায়</v>
      </c>
      <c r="K40" s="41" t="str">
        <f aca="false">IFERROR(__xludf.dummyfunction("GOOGLETRANSLATE(B41,""en"",K1)"),"والدین کے گروپ وقتاً فوقتاً خوراک کے منصوبے میں ضروری تبدیلیوں کے لیے موسمی پھلوں اور سبزیوں کی دستیابی پر اپنی رائے دیتے ہیں۔")</f>
        <v>والدین کے گروپ وقتاً فوقتاً خوراک کے منصوبے میں ضروری تبدیلیوں کے لیے موسمی پھلوں اور سبزیوں کی دستیابی پر اپنی رائے دیتے ہیں۔</v>
      </c>
      <c r="L40" s="41" t="str">
        <f aca="false">IFERROR(__xludf.dummyfunction("GOOGLETRANSLATE(B41,""en"",L1)"),"ਮਾਪੇ ਸਮੂਹ ਖੁਰਾਕ ਯੋਜਨਾ ਵਿੱਚ ਜ਼ਰੂਰੀ ਤਬਦੀਲੀਆਂ ਲਈ ਮੌਸਮੀ ਫਲਾਂ ਅਤੇ ਸਬਜ਼ੀਆਂ ਦੀ ਉਪਲਬਧਤਾ 'ਤੇ ਸਮੇਂ-ਸਮੇਂ 'ਤੇ ਆਪਣੀ ਫੀਡਬੈਕ ਦਿੰਦੇ ਹਨ")</f>
        <v>ਮਾਪੇ ਸਮੂਹ ਖੁਰਾਕ ਯੋਜਨਾ ਵਿੱਚ ਜ਼ਰੂਰੀ ਤਬਦੀਲੀਆਂ ਲਈ ਮੌਸਮੀ ਫਲਾਂ ਅਤੇ ਸਬਜ਼ੀਆਂ ਦੀ ਉਪਲਬਧਤਾ 'ਤੇ ਸਮੇਂ-ਸਮੇਂ 'ਤੇ ਆਪਣੀ ਫੀਡਬੈਕ ਦਿੰਦੇ ਹਨ</v>
      </c>
      <c r="M40" s="41" t="str">
        <f aca="false">IFERROR(__xludf.dummyfunction("GOOGLETRANSLATE(B41,""en"",M1)"),"ଡାଏଟ୍ ଯୋଜନାରେ ଆବଶ୍ୟକ ପରିବର୍ତ୍ତନ ପାଇଁ ମ al ସୁମୀ ଫଳ ଏବଂ ପନିପରିବାର ଉପଲବ୍ଧତା ଉପରେ ପିତାମାତା ଗୋଷ୍ଠୀ ପର୍ଯ୍ୟାୟକ୍ରମେ ସେମାନଙ୍କର ମତାମତ ଦିଅନ୍ତି |")</f>
        <v>ଡାଏଟ୍ ଯୋଜନାରେ ଆବଶ୍ୟକ ପରିବର୍ତ୍ତନ ପାଇଁ ମ al ସୁମୀ ଫଳ ଏବଂ ପନିପରିବାର ଉପଲବ୍ଧତା ଉପରେ ପିତାମାତା ଗୋଷ୍ଠୀ ପର୍ଯ୍ୟାୟକ୍ରମେ ସେମାନଙ୍କର ମତାମତ ଦିଅନ୍ତି |</v>
      </c>
    </row>
    <row r="41" customFormat="false" ht="15" hidden="false" customHeight="false" outlineLevel="0" collapsed="false">
      <c r="A41" s="41" t="s">
        <v>200</v>
      </c>
      <c r="B41" s="41" t="str">
        <f aca="false">'Tasks upload'!B12</f>
        <v>Nutritionists hold informative sessions at the monthly parent –teacher sessions to educate parents on concepts such as nutrition, food groups, calories and balanced diet</v>
      </c>
      <c r="C41" s="41" t="str">
        <f aca="false">IFERROR(__xludf.dummyfunction("GOOGLETRANSLATE(B42,""en"",C1)"),"पोषण विशेषज्ञ माता-पिता को पोषण, खाद्य समूह, कैलोरी और संतुलित आहार जैसी अवधारणाओं पर शिक्षित करने के लिए मासिक अभिभावक-शिक्षक सत्र में जानकारीपूर्ण सत्र आयोजित करते हैं।")</f>
        <v>पोषण विशेषज्ञ माता-पिता को पोषण, खाद्य समूह, कैलोरी और संतुलित आहार जैसी अवधारणाओं पर शिक्षित करने के लिए मासिक अभिभावक-शिक्षक सत्र में जानकारीपूर्ण सत्र आयोजित करते हैं।</v>
      </c>
      <c r="D41" s="41" t="str">
        <f aca="false">IFERROR(__xludf.dummyfunction("GOOGLETRANSLATE(B42,""en"",D1)"),"ಪೋಷಣೆ, ಆಹಾರ ಗುಂಪುಗಳು, ಕ್ಯಾಲೋರಿಗಳು ಮತ್ತು ಸಮತೋಲಿತ ಆಹಾರದಂತಹ ಪರಿಕಲ್ಪನೆಗಳ ಕುರಿತು ಪೋಷಕರಿಗೆ ಶಿಕ್ಷಣ ನೀಡಲು ಪೌಷ್ಟಿಕತಜ್ಞರು ಮಾಸಿಕ ಪೋಷಕ-ಶಿಕ್ಷಕರ ಅವಧಿಗಳಲ್ಲಿ ತಿಳಿವಳಿಕೆ ಅವಧಿಗಳನ್ನು ನಡೆಸುತ್ತಾರೆ.")</f>
        <v>ಪೋಷಣೆ, ಆಹಾರ ಗುಂಪುಗಳು, ಕ್ಯಾಲೋರಿಗಳು ಮತ್ತು ಸಮತೋಲಿತ ಆಹಾರದಂತಹ ಪರಿಕಲ್ಪನೆಗಳ ಕುರಿತು ಪೋಷಕರಿಗೆ ಶಿಕ್ಷಣ ನೀಡಲು ಪೌಷ್ಟಿಕತಜ್ಞರು ಮಾಸಿಕ ಪೋಷಕ-ಶಿಕ್ಷಕರ ಅವಧಿಗಳಲ್ಲಿ ತಿಳಿವಳಿಕೆ ಅವಧಿಗಳನ್ನು ನಡೆಸುತ್ತಾರೆ.</v>
      </c>
      <c r="E41" s="41" t="str">
        <f aca="false">IFERROR(__xludf.dummyfunction("GOOGLETRANSLATE(B42,""en"",E1)"),"పోషకాహార నిపుణులు పోషకాహారం, ఆహార సమూహాలు, కేలరీలు మరియు సమతుల్య ఆహారం వంటి అంశాలపై తల్లిదండ్రులకు అవగాహన కల్పించడానికి నెలవారీ పేరెంట్-టీచర్ సెషన్‌లలో ఇన్ఫర్మేటివ్ సెషన్‌లను నిర్వహిస్తారు.")</f>
        <v>పోషకాహార నిపుణులు పోషకాహారం, ఆహార సమూహాలు, కేలరీలు మరియు సమతుల్య ఆహారం వంటి అంశాలపై తల్లిదండ్రులకు అవగాహన కల్పించడానికి నెలవారీ పేరెంట్-టీచర్ సెషన్‌లలో ఇన్ఫర్మేటివ్ సెషన్‌లను నిర్వహిస్తారు.</v>
      </c>
      <c r="F41" s="41" t="str">
        <f aca="false">IFERROR(__xludf.dummyfunction("GOOGLETRANSLATE(B42,""en"",F1)"),"ஊட்டச்சத்து நிபுணர்கள் மாதாந்திர பெற்றோர்-ஆசிரியர் அமர்வுகளில் ஊட்டச்சத்து, உணவுக் குழுக்கள், கலோரிகள் மற்றும் சமச்சீர் உணவு போன்ற கருத்துகளைப் பற்றி பெற்றோருக்குக் கற்பிக்க தகவல் அமர்வுகளை நடத்துகின்றனர்.")</f>
        <v>ஊட்டச்சத்து நிபுணர்கள் மாதாந்திர பெற்றோர்-ஆசிரியர் அமர்வுகளில் ஊட்டச்சத்து, உணவுக் குழுக்கள், கலோரிகள் மற்றும் சமச்சீர் உணவு போன்ற கருத்துகளைப் பற்றி பெற்றோருக்குக் கற்பிக்க தகவல் அமர்வுகளை நடத்துகின்றனர்.</v>
      </c>
      <c r="G41" s="41" t="str">
        <f aca="false">IFERROR(__xludf.dummyfunction("GOOGLETRANSLATE(B42,""en"",G1)"),"പോഷകാഹാരം, ഭക്ഷണ ഗ്രൂപ്പുകൾ, കലോറികൾ, സമീകൃതാഹാരം തുടങ്ങിയ ആശയങ്ങളെക്കുറിച്ച് മാതാപിതാക്കളെ ബോധവത്കരിക്കുന്നതിന് പോഷകാഹാര വിദഗ്ധർ പ്രതിമാസ പാരൻ്റ്-ടീച്ചർ സെഷനുകളിൽ വിജ്ഞാനപ്രദമായ സെഷനുകൾ നടത്തുന്നു.")</f>
        <v>പോഷകാഹാരം, ഭക്ഷണ ഗ്രൂപ്പുകൾ, കലോറികൾ, സമീകൃതാഹാരം തുടങ്ങിയ ആശയങ്ങളെക്കുറിച്ച് മാതാപിതാക്കളെ ബോധവത്കരിക്കുന്നതിന് പോഷകാഹാര വിദഗ്ധർ പ്രതിമാസ പാരൻ്റ്-ടീച്ചർ സെഷനുകളിൽ വിജ്ഞാനപ്രദമായ സെഷനുകൾ നടത്തുന്നു.</v>
      </c>
      <c r="H41" s="41" t="str">
        <f aca="false">IFERROR(__xludf.dummyfunction("GOOGLETRANSLATE(B42,""en"",H1)"),"पोषणतज्ञ मासिक पालक-शिक्षक सत्रांमध्ये पालकांना पोषण, अन्न गट, कॅलरी आणि संतुलित आहार यासारख्या संकल्पनांवर शिक्षित करण्यासाठी माहितीपूर्ण सत्र आयोजित करतात.")</f>
        <v>पोषणतज्ञ मासिक पालक-शिक्षक सत्रांमध्ये पालकांना पोषण, अन्न गट, कॅलरी आणि संतुलित आहार यासारख्या संकल्पनांवर शिक्षित करण्यासाठी माहितीपूर्ण सत्र आयोजित करतात.</v>
      </c>
      <c r="I41" s="41" t="str">
        <f aca="false">IFERROR(__xludf.dummyfunction("GOOGLETRANSLATE(B42,""en"",I1)"),"પોષણશાસ્ત્રીઓ પોષણ, ખોરાક જૂથો, કેલરી અને સંતુલિત આહાર જેવા ખ્યાલો વિશે માતાપિતાને શિક્ષિત કરવા માટે માસિક માતાપિતા-શિક્ષક સત્રોમાં માહિતીપ્રદ સત્રો યોજે છે.")</f>
        <v>પોષણશાસ્ત્રીઓ પોષણ, ખોરાક જૂથો, કેલરી અને સંતુલિત આહાર જેવા ખ્યાલો વિશે માતાપિતાને શિક્ષિત કરવા માટે માસિક માતાપિતા-શિક્ષક સત્રોમાં માહિતીપ્રદ સત્રો યોજે છે.</v>
      </c>
      <c r="J41" s="41" t="str">
        <f aca="false">IFERROR(__xludf.dummyfunction("GOOGLETRANSLATE(B42,""en"",J1)"),"পুষ্টিবিদরা মাসিক অভিভাবক-শিক্ষক সেশনে তথ্যমূলক সেশনগুলি রাখেন যাতে পিতামাতাদের পুষ্টি, খাদ্যের গোষ্ঠী, ক্যালোরি এবং সুষম খাদ্যের মত ধারণা সম্পর্কে শিক্ষিত করা যায়")</f>
        <v>পুষ্টিবিদরা মাসিক অভিভাবক-শিক্ষক সেশনে তথ্যমূলক সেশনগুলি রাখেন যাতে পিতামাতাদের পুষ্টি, খাদ্যের গোষ্ঠী, ক্যালোরি এবং সুষম খাদ্যের মত ধারণা সম্পর্কে শিক্ষিত করা যায়</v>
      </c>
      <c r="K41" s="41" t="str">
        <f aca="false">IFERROR(__xludf.dummyfunction("GOOGLETRANSLATE(B42,""en"",K1)"),"غذائیت کے ماہرین ماہانہ پیرنٹ ٹیچر سیشنز میں معلوماتی سیشن منعقد کرتے ہیں تاکہ والدین کو غذائیت، فوڈ گروپس، کیلوریز اور متوازن غذا جیسے تصورات سے آگاہ کیا جا سکے۔")</f>
        <v>غذائیت کے ماہرین ماہانہ پیرنٹ ٹیچر سیشنز میں معلوماتی سیشن منعقد کرتے ہیں تاکہ والدین کو غذائیت، فوڈ گروپس، کیلوریز اور متوازن غذا جیسے تصورات سے آگاہ کیا جا سکے۔</v>
      </c>
      <c r="L41" s="41" t="str">
        <f aca="false">IFERROR(__xludf.dummyfunction("GOOGLETRANSLATE(B42,""en"",L1)"),"ਪੋਸ਼ਣ ਵਿਗਿਆਨੀ ਮਾਸਿਕ ਮਾਤਾ-ਪਿਤਾ-ਅਧਿਆਪਕ ਸੈਸ਼ਨਾਂ ਵਿੱਚ ਮਾਪਿਆਂ ਨੂੰ ਪੋਸ਼ਣ, ਭੋਜਨ ਸਮੂਹਾਂ, ਕੈਲੋਰੀਆਂ ਅਤੇ ਸੰਤੁਲਿਤ ਖੁਰਾਕ ਵਰਗੀਆਂ ਧਾਰਨਾਵਾਂ ਬਾਰੇ ਸਿੱਖਿਅਤ ਕਰਨ ਲਈ ਜਾਣਕਾਰੀ ਭਰਪੂਰ ਸੈਸ਼ਨ ਆਯੋਜਿਤ ਕਰਦੇ ਹਨ।")</f>
        <v>ਪੋਸ਼ਣ ਵਿਗਿਆਨੀ ਮਾਸਿਕ ਮਾਤਾ-ਪਿਤਾ-ਅਧਿਆਪਕ ਸੈਸ਼ਨਾਂ ਵਿੱਚ ਮਾਪਿਆਂ ਨੂੰ ਪੋਸ਼ਣ, ਭੋਜਨ ਸਮੂਹਾਂ, ਕੈਲੋਰੀਆਂ ਅਤੇ ਸੰਤੁਲਿਤ ਖੁਰਾਕ ਵਰਗੀਆਂ ਧਾਰਨਾਵਾਂ ਬਾਰੇ ਸਿੱਖਿਅਤ ਕਰਨ ਲਈ ਜਾਣਕਾਰੀ ਭਰਪੂਰ ਸੈਸ਼ਨ ਆਯੋਜਿਤ ਕਰਦੇ ਹਨ।</v>
      </c>
      <c r="M41" s="41" t="str">
        <f aca="false">IFERROR(__xludf.dummyfunction("GOOGLETRANSLATE(B42,""en"",M1)"),"ପୁଷ୍ଟିକର ବିଶେଷଜ୍ଞମାନେ ମାସିକ ପିତାମାତା-ଶିକ୍ଷକ ଅଧିବେଶନରେ ସୂଚନାପୂର୍ଣ୍ଣ ଅଧିବେଶନ ଆୟୋଜନ କରନ୍ତି, ଯେପରି ପିତାମାତାଙ୍କୁ ପୁଷ୍ଟିକର ଖାଦ୍ୟ, ଖାଦ୍ୟ ଗୋଷ୍ଠୀ, କ୍ୟାଲୋରୀ ଏବଂ ସନ୍ତୁଳିତ ଖାଦ୍ୟ ଭଳି ଧାରଣା ଉପରେ ଶିକ୍ଷା ଦିଅନ୍ତି |")</f>
        <v>ପୁଷ୍ଟିକର ବିଶେଷଜ୍ଞମାନେ ମାସିକ ପିତାମାତା-ଶିକ୍ଷକ ଅଧିବେଶନରେ ସୂଚନାପୂର୍ଣ୍ଣ ଅଧିବେଶନ ଆୟୋଜନ କରନ୍ତି, ଯେପରି ପିତାମାତାଙ୍କୁ ପୁଷ୍ଟିକର ଖାଦ୍ୟ, ଖାଦ୍ୟ ଗୋଷ୍ଠୀ, କ୍ୟାଲୋରୀ ଏବଂ ସନ୍ତୁଳିତ ଖାଦ୍ୟ ଭଳି ଧାରଣା ଉପରେ ଶିକ୍ଷା ଦିଅନ୍ତି |</v>
      </c>
    </row>
    <row r="42" customFormat="false" ht="15" hidden="false" customHeight="false" outlineLevel="0" collapsed="false">
      <c r="A42" s="41" t="s">
        <v>201</v>
      </c>
      <c r="B42" s="41" t="str">
        <f aca="false">'Tasks upload'!B13</f>
        <v>Doctor conducts student health check ups twice a year (on the school premises) to monitor their height, weight and overall health</v>
      </c>
      <c r="C42" s="41" t="str">
        <f aca="false">IFERROR(__xludf.dummyfunction("GOOGLETRANSLATE(B43,""en"",C1)"),"डॉक्टर छात्रों की ऊंचाई, वजन और समग्र स्वास्थ्य की निगरानी के लिए वर्ष में दो बार (स्कूल परिसर में) स्वास्थ्य जांच करते हैं")</f>
        <v>डॉक्टर छात्रों की ऊंचाई, वजन और समग्र स्वास्थ्य की निगरानी के लिए वर्ष में दो बार (स्कूल परिसर में) स्वास्थ्य जांच करते हैं</v>
      </c>
      <c r="D42" s="41" t="str">
        <f aca="false">IFERROR(__xludf.dummyfunction("GOOGLETRANSLATE(B43,""en"",D1)"),"ಅವರ ಎತ್ತರ, ತೂಕ ಮತ್ತು ಒಟ್ಟಾರೆ ಆರೋಗ್ಯವನ್ನು ಮೇಲ್ವಿಚಾರಣೆ ಮಾಡಲು ವೈದ್ಯರು ವರ್ಷಕ್ಕೆ ಎರಡು ಬಾರಿ (ಶಾಲಾ ಆವರಣದಲ್ಲಿ) ವಿದ್ಯಾರ್ಥಿಗಳ ಆರೋಗ್ಯ ತಪಾಸಣೆ ನಡೆಸುತ್ತಾರೆ")</f>
        <v>ಅವರ ಎತ್ತರ, ತೂಕ ಮತ್ತು ಒಟ್ಟಾರೆ ಆರೋಗ್ಯವನ್ನು ಮೇಲ್ವಿಚಾರಣೆ ಮಾಡಲು ವೈದ್ಯರು ವರ್ಷಕ್ಕೆ ಎರಡು ಬಾರಿ (ಶಾಲಾ ಆವರಣದಲ್ಲಿ) ವಿದ್ಯಾರ್ಥಿಗಳ ಆರೋಗ್ಯ ತಪಾಸಣೆ ನಡೆಸುತ್ತಾರೆ</v>
      </c>
      <c r="E42" s="41" t="str">
        <f aca="false">IFERROR(__xludf.dummyfunction("GOOGLETRANSLATE(B43,""en"",E1)"),"వారి ఎత్తు, బరువు మరియు మొత్తం ఆరోగ్యాన్ని పర్యవేక్షించడానికి డాక్టర్ సంవత్సరానికి రెండుసార్లు (పాఠశాల ఆవరణలో) విద్యార్థుల ఆరోగ్య పరీక్షలను నిర్వహిస్తారు")</f>
        <v>వారి ఎత్తు, బరువు మరియు మొత్తం ఆరోగ్యాన్ని పర్యవేక్షించడానికి డాక్టర్ సంవత్సరానికి రెండుసార్లు (పాఠశాల ఆవరణలో) విద్యార్థుల ఆరోగ్య పరీక్షలను నిర్వహిస్తారు</v>
      </c>
      <c r="F42" s="41" t="str">
        <f aca="false">IFERROR(__xludf.dummyfunction("GOOGLETRANSLATE(B43,""en"",F1)"),"மாணவர்களின் உயரம், எடை மற்றும் ஒட்டுமொத்த ஆரோக்கியத்தைக் கண்காணிக்க, மருத்துவர் ஆண்டுக்கு இருமுறை (பள்ளி வளாகத்தில்) மாணவர்களின் உடல்நலப் பரிசோதனைகளை மேற்கொள்கிறார்.")</f>
        <v>மாணவர்களின் உயரம், எடை மற்றும் ஒட்டுமொத்த ஆரோக்கியத்தைக் கண்காணிக்க, மருத்துவர் ஆண்டுக்கு இருமுறை (பள்ளி வளாகத்தில்) மாணவர்களின் உடல்நலப் பரிசோதனைகளை மேற்கொள்கிறார்.</v>
      </c>
      <c r="G42" s="41" t="str">
        <f aca="false">IFERROR(__xludf.dummyfunction("GOOGLETRANSLATE(B43,""en"",G1)"),"വിദ്യാർത്ഥികളുടെ ഉയരം, ഭാരം, മൊത്തത്തിലുള്ള ആരോഗ്യം എന്നിവ നിരീക്ഷിക്കുന്നതിനായി ഡോക്ടർ വർഷത്തിൽ രണ്ടുതവണ (സ്കൂൾ പരിസരത്ത്) ആരോഗ്യ പരിശോധന നടത്തുന്നു.")</f>
        <v>വിദ്യാർത്ഥികളുടെ ഉയരം, ഭാരം, മൊത്തത്തിലുള്ള ആരോഗ്യം എന്നിവ നിരീക്ഷിക്കുന്നതിനായി ഡോക്ടർ വർഷത്തിൽ രണ്ടുതവണ (സ്കൂൾ പരിസരത്ത്) ആരോഗ്യ പരിശോധന നടത്തുന്നു.</v>
      </c>
      <c r="H42" s="41" t="str">
        <f aca="false">IFERROR(__xludf.dummyfunction("GOOGLETRANSLATE(B43,""en"",H1)"),"विद्यार्थ्यांची उंची, वजन आणि एकूण आरोग्यावर लक्ष ठेवण्यासाठी डॉक्टर वर्षातून दोनदा (शाळेच्या आवारात) आरोग्य तपासणी करतात.")</f>
        <v>विद्यार्थ्यांची उंची, वजन आणि एकूण आरोग्यावर लक्ष ठेवण्यासाठी डॉक्टर वर्षातून दोनदा (शाळेच्या आवारात) आरोग्य तपासणी करतात.</v>
      </c>
      <c r="I42" s="41" t="str">
        <f aca="false">IFERROR(__xludf.dummyfunction("GOOGLETRANSLATE(B43,""en"",I1)"),"ડૉક્ટર વિદ્યાર્થીઓની ઊંચાઈ, વજન અને એકંદર આરોગ્યની દેખરેખ રાખવા માટે વર્ષમાં બે વાર (શાળાના પરિસરમાં) આરોગ્ય તપાસ કરાવે છે.")</f>
        <v>ડૉક્ટર વિદ્યાર્થીઓની ઊંચાઈ, વજન અને એકંદર આરોગ્યની દેખરેખ રાખવા માટે વર્ષમાં બે વાર (શાળાના પરિસરમાં) આરોગ્ય તપાસ કરાવે છે.</v>
      </c>
      <c r="J42" s="41" t="str">
        <f aca="false">IFERROR(__xludf.dummyfunction("GOOGLETRANSLATE(B43,""en"",J1)"),"ডাক্তার তাদের উচ্চতা, ওজন এবং সামগ্রিক স্বাস্থ্য নিরীক্ষণ করতে বছরে দুবার (স্কুল প্রাঙ্গনে) শিক্ষার্থীদের স্বাস্থ্য পরীক্ষা করেন")</f>
        <v>ডাক্তার তাদের উচ্চতা, ওজন এবং সামগ্রিক স্বাস্থ্য নিরীক্ষণ করতে বছরে দুবার (স্কুল প্রাঙ্গনে) শিক্ষার্থীদের স্বাস্থ্য পরীক্ষা করেন</v>
      </c>
      <c r="K42" s="41" t="str">
        <f aca="false">IFERROR(__xludf.dummyfunction("GOOGLETRANSLATE(B43,""en"",K1)"),"ڈاکٹر طالب علم کے قد، وزن اور مجموعی صحت کی نگرانی کے لیے سال میں دو بار (اسکول کے احاطے میں) صحت کا معائنہ کرتا ہے۔")</f>
        <v>ڈاکٹر طالب علم کے قد، وزن اور مجموعی صحت کی نگرانی کے لیے سال میں دو بار (اسکول کے احاطے میں) صحت کا معائنہ کرتا ہے۔</v>
      </c>
      <c r="L42" s="41" t="str">
        <f aca="false">IFERROR(__xludf.dummyfunction("GOOGLETRANSLATE(B43,""en"",L1)"),"ਡਾਕਟਰ ਵਿਦਿਆਰਥੀਆਂ ਦੀ ਉਚਾਈ, ਭਾਰ ਅਤੇ ਸਮੁੱਚੀ ਸਿਹਤ ਦੀ ਨਿਗਰਾਨੀ ਕਰਨ ਲਈ ਸਾਲ ਵਿੱਚ ਦੋ ਵਾਰ (ਸਕੂਲ ਦੇ ਅਹਾਤੇ ਵਿੱਚ) ਸਿਹਤ ਜਾਂਚ ਕਰਦਾ ਹੈ।")</f>
        <v>ਡਾਕਟਰ ਵਿਦਿਆਰਥੀਆਂ ਦੀ ਉਚਾਈ, ਭਾਰ ਅਤੇ ਸਮੁੱਚੀ ਸਿਹਤ ਦੀ ਨਿਗਰਾਨੀ ਕਰਨ ਲਈ ਸਾਲ ਵਿੱਚ ਦੋ ਵਾਰ (ਸਕੂਲ ਦੇ ਅਹਾਤੇ ਵਿੱਚ) ਸਿਹਤ ਜਾਂਚ ਕਰਦਾ ਹੈ।</v>
      </c>
      <c r="M42" s="41" t="str">
        <f aca="false">IFERROR(__xludf.dummyfunction("GOOGLETRANSLATE(B43,""en"",M1)"),"ସେମାନଙ୍କର ଉଚ୍ଚତା, ଓଜନ ଏବଂ ସାମଗ୍ରିକ ସ୍ୱାସ୍ଥ୍ୟ ଉପରେ ନଜର ରଖିବା ପାଇଁ ଡାକ୍ତର ବର୍ଷକୁ ଦୁଇଥର (ବିଦ୍ୟାଳୟ ପରିସରରେ) ଛାତ୍ର ସ୍ୱାସ୍ଥ୍ୟ ଯାଞ୍ଚ କରନ୍ତି |")</f>
        <v>ସେମାନଙ୍କର ଉଚ୍ଚତା, ଓଜନ ଏବଂ ସାମଗ୍ରିକ ସ୍ୱାସ୍ଥ୍ୟ ଉପରେ ନଜର ରଖିବା ପାଇଁ ଡାକ୍ତର ବର୍ଷକୁ ଦୁଇଥର (ବିଦ୍ୟାଳୟ ପରିସରରେ) ଛାତ୍ର ସ୍ୱାସ୍ଥ୍ୟ ଯାଞ୍ଚ କରନ୍ତି |</v>
      </c>
    </row>
    <row r="43" customFormat="false" ht="15" hidden="false" customHeight="false" outlineLevel="0" collapsed="false">
      <c r="A43" s="41" t="s">
        <v>202</v>
      </c>
      <c r="B43" s="41" t="str">
        <f aca="false">'Tasks upload'!B14</f>
        <v>School Team organises an annual competition called the Masterchef Competition, wherein, parents cook and bring a dish to school as per the theme of the competition - like ‘iron rich foods’</v>
      </c>
      <c r="C43" s="41" t="str">
        <f aca="false">IFERROR(__xludf.dummyfunction("GOOGLETRANSLATE(B44,""en"",C1)"),"स्कूल टीम मास्टरशेफ प्रतियोगिता नामक एक वार्षिक प्रतियोगिता का आयोजन करती है, जिसमें माता-पिता प्रतियोगिता की थीम के अनुसार स्कूल में व्यंजन पकाते हैं और लाते हैं - जैसे 'आयरन युक्त खाद्य पदार्थ'")</f>
        <v>स्कूल टीम मास्टरशेफ प्रतियोगिता नामक एक वार्षिक प्रतियोगिता का आयोजन करती है, जिसमें माता-पिता प्रतियोगिता की थीम के अनुसार स्कूल में व्यंजन पकाते हैं और लाते हैं - जैसे 'आयरन युक्त खाद्य पदार्थ'</v>
      </c>
      <c r="D43" s="41" t="str">
        <f aca="false">IFERROR(__xludf.dummyfunction("GOOGLETRANSLATE(B44,""en"",D1)"),"ಶಾಲಾ ತಂಡವು ಮಾಸ್ಟರ್‌ಚೆಫ್ ಸ್ಪರ್ಧೆ ಎಂದು ಕರೆಯಲ್ಪಡುವ ವಾರ್ಷಿಕ ಸ್ಪರ್ಧೆಯನ್ನು ಆಯೋಜಿಸುತ್ತದೆ, ಇದರಲ್ಲಿ ಪೋಷಕರು ಸ್ಪರ್ಧೆಯ ವಿಷಯದ ಪ್ರಕಾರ ಅಡುಗೆ ಮಾಡಿ ಶಾಲೆಗೆ ಖಾದ್ಯವನ್ನು ತರುತ್ತಾರೆ - 'ಕಬ್ಬಿಣ ಭರಿತ ಆಹಾರಗಳು'")</f>
        <v>ಶಾಲಾ ತಂಡವು ಮಾಸ್ಟರ್‌ಚೆಫ್ ಸ್ಪರ್ಧೆ ಎಂದು ಕರೆಯಲ್ಪಡುವ ವಾರ್ಷಿಕ ಸ್ಪರ್ಧೆಯನ್ನು ಆಯೋಜಿಸುತ್ತದೆ, ಇದರಲ್ಲಿ ಪೋಷಕರು ಸ್ಪರ್ಧೆಯ ವಿಷಯದ ಪ್ರಕಾರ ಅಡುಗೆ ಮಾಡಿ ಶಾಲೆಗೆ ಖಾದ್ಯವನ್ನು ತರುತ್ತಾರೆ - 'ಕಬ್ಬಿಣ ಭರಿತ ಆಹಾರಗಳು'</v>
      </c>
      <c r="E43" s="41" t="str">
        <f aca="false">IFERROR(__xludf.dummyfunction("GOOGLETRANSLATE(B44,""en"",E1)"),"పాఠశాల బృందం మాస్టర్‌చెఫ్ కాంపిటీషన్ అని పిలువబడే వార్షిక పోటీని నిర్వహిస్తుంది, ఇందులో తల్లిదండ్రులు పోటీ యొక్క థీమ్ ప్రకారం పాఠశాలకు వంటకం వండుతారు మరియు తీసుకువస్తారు - 'ఐరన్ రిచ్ ఫుడ్స్' వంటివి.")</f>
        <v>పాఠశాల బృందం మాస్టర్‌చెఫ్ కాంపిటీషన్ అని పిలువబడే వార్షిక పోటీని నిర్వహిస్తుంది, ఇందులో తల్లిదండ్రులు పోటీ యొక్క థీమ్ ప్రకారం పాఠశాలకు వంటకం వండుతారు మరియు తీసుకువస్తారు - 'ఐరన్ రిచ్ ఫుడ్స్' వంటివి.</v>
      </c>
      <c r="F43" s="41" t="str">
        <f aca="false">IFERROR(__xludf.dummyfunction("GOOGLETRANSLATE(B44,""en"",F1)"),"பள்ளிக் குழு மாஸ்டர்செஃப் போட்டி என்ற பெயரில் ஆண்டுதோறும் ஒரு போட்டியை நடத்துகிறது, அதில், 'இரும்புச்சத்து நிறைந்த உணவுகள்' போன்ற போட்டியின் கருப்பொருளின்படி பெற்றோர்கள் பள்ளிக்கு ஒரு உணவை சமைத்து கொண்டு வருகிறார்கள்.")</f>
        <v>பள்ளிக் குழு மாஸ்டர்செஃப் போட்டி என்ற பெயரில் ஆண்டுதோறும் ஒரு போட்டியை நடத்துகிறது, அதில், 'இரும்புச்சத்து நிறைந்த உணவுகள்' போன்ற போட்டியின் கருப்பொருளின்படி பெற்றோர்கள் பள்ளிக்கு ஒரு உணவை சமைத்து கொண்டு வருகிறார்கள்.</v>
      </c>
      <c r="G43" s="41" t="str">
        <f aca="false">IFERROR(__xludf.dummyfunction("GOOGLETRANSLATE(B44,""en"",G1)"),"സ്കൂൾ ടീം മാസ്റ്റർഷെഫ് മത്സരം എന്ന പേരിൽ ഒരു വാർഷിക മത്സരം സംഘടിപ്പിക്കുന്നു, അതിൽ 'ഇരുമ്പ് സമ്പുഷ്ടമായ ഭക്ഷണങ്ങൾ' പോലെയുള്ള മത്സരത്തിൻ്റെ തീം അനുസരിച്ച് മാതാപിതാക്കൾ സ്കൂളിലേക്ക് ഒരു വിഭവം പാചകം ചെയ്യുകയും കൊണ്ടുവരുകയും ചെയ്യുന്നു.")</f>
        <v>സ്കൂൾ ടീം മാസ്റ്റർഷെഫ് മത്സരം എന്ന പേരിൽ ഒരു വാർഷിക മത്സരം സംഘടിപ്പിക്കുന്നു, അതിൽ 'ഇരുമ്പ് സമ്പുഷ്ടമായ ഭക്ഷണങ്ങൾ' പോലെയുള്ള മത്സരത്തിൻ്റെ തീം അനുസരിച്ച് മാതാപിതാക്കൾ സ്കൂളിലേക്ക് ഒരു വിഭവം പാചകം ചെയ്യുകയും കൊണ്ടുവരുകയും ചെയ്യുന്നു.</v>
      </c>
      <c r="H43" s="41" t="str">
        <f aca="false">IFERROR(__xludf.dummyfunction("GOOGLETRANSLATE(B44,""en"",H1)"),"शाळेची टीम मास्टरशेफ स्पर्धा नावाची वार्षिक स्पर्धा आयोजित करते, ज्यामध्ये पालक स्पर्धेच्या थीमनुसार स्वयंपाक करतात आणि शाळेत एक डिश आणतात - जसे की ‘लोहयुक्त पदार्थ’")</f>
        <v>शाळेची टीम मास्टरशेफ स्पर्धा नावाची वार्षिक स्पर्धा आयोजित करते, ज्यामध्ये पालक स्पर्धेच्या थीमनुसार स्वयंपाक करतात आणि शाळेत एक डिश आणतात - जसे की ‘लोहयुक्त पदार्थ’</v>
      </c>
      <c r="I43" s="41" t="str">
        <f aca="false">IFERROR(__xludf.dummyfunction("GOOGLETRANSLATE(B44,""en"",I1)"),"શાળાની ટીમ માસ્ટરશેફ સ્પર્ધા નામની વાર્ષિક સ્પર્ધાનું આયોજન કરે છે, જેમાં, માતા-પિતા સ્પર્ધાની થીમ મુજબ શાળામાં વાનગી રાંધે છે અને લાવે છે - જેમ કે 'આયર્ન સમૃદ્ધ ખોરાક'")</f>
        <v>શાળાની ટીમ માસ્ટરશેફ સ્પર્ધા નામની વાર્ષિક સ્પર્ધાનું આયોજન કરે છે, જેમાં, માતા-પિતા સ્પર્ધાની થીમ મુજબ શાળામાં વાનગી રાંધે છે અને લાવે છે - જેમ કે 'આયર્ન સમૃદ્ધ ખોરાક'</v>
      </c>
      <c r="J43" s="41" t="str">
        <f aca="false">IFERROR(__xludf.dummyfunction("GOOGLETRANSLATE(B44,""en"",J1)"),"স্কুল টিম মাস্টারশেফ কম্পিটিশন নামে একটি বার্ষিক প্রতিযোগিতার আয়োজন করে, যেখানে অভিভাবকরা প্রতিযোগিতার থিম অনুযায়ী স্কুলে একটি থালা রান্না করে নিয়ে আসেন - যেমন 'আয়রন সমৃদ্ধ খাবার'।")</f>
        <v>স্কুল টিম মাস্টারশেফ কম্পিটিশন নামে একটি বার্ষিক প্রতিযোগিতার আয়োজন করে, যেখানে অভিভাবকরা প্রতিযোগিতার থিম অনুযায়ী স্কুলে একটি থালা রান্না করে নিয়ে আসেন - যেমন 'আয়রন সমৃদ্ধ খাবার'।</v>
      </c>
      <c r="K43" s="41" t="str">
        <f aca="false">IFERROR(__xludf.dummyfunction("GOOGLETRANSLATE(B44,""en"",K1)"),"اسکول کی ٹیم ماسٹر شیف کمپیٹیشن کے نام سے ایک سالانہ مقابلے کا انعقاد کرتی ہے، جس میں، والدین مقابلے کے تھیم کے مطابق ایک ڈش بناتے ہیں اور اسکول میں لاتے ہیں - جیسے 'لوہے سے بھرپور غذائیں'۔")</f>
        <v>اسکول کی ٹیم ماسٹر شیف کمپیٹیشن کے نام سے ایک سالانہ مقابلے کا انعقاد کرتی ہے، جس میں، والدین مقابلے کے تھیم کے مطابق ایک ڈش بناتے ہیں اور اسکول میں لاتے ہیں - جیسے 'لوہے سے بھرپور غذائیں'۔</v>
      </c>
      <c r="L43" s="41" t="str">
        <f aca="false">IFERROR(__xludf.dummyfunction("GOOGLETRANSLATE(B44,""en"",L1)"),"ਸਕੂਲ ਦੀ ਟੀਮ ਮਾਸਟਰਸ਼ੈਫ ਪ੍ਰਤੀਯੋਗਿਤਾ ਨਾਮਕ ਸਲਾਨਾ ਮੁਕਾਬਲੇ ਦਾ ਆਯੋਜਨ ਕਰਦੀ ਹੈ, ਜਿਸ ਵਿੱਚ, ਮਾਪੇ ਮੁਕਾਬਲੇ ਦੀ ਥੀਮ ਦੇ ਅਨੁਸਾਰ ਸਕੂਲ ਵਿੱਚ ਪਕਵਾਨ ਬਣਾਉਂਦੇ ਹਨ ਅਤੇ ਲਿਆਉਂਦੇ ਹਨ - ਜਿਵੇਂ ਕਿ 'ਆਇਰਨ ਭਰਪੂਰ ਭੋਜਨ'।")</f>
        <v>ਸਕੂਲ ਦੀ ਟੀਮ ਮਾਸਟਰਸ਼ੈਫ ਪ੍ਰਤੀਯੋਗਿਤਾ ਨਾਮਕ ਸਲਾਨਾ ਮੁਕਾਬਲੇ ਦਾ ਆਯੋਜਨ ਕਰਦੀ ਹੈ, ਜਿਸ ਵਿੱਚ, ਮਾਪੇ ਮੁਕਾਬਲੇ ਦੀ ਥੀਮ ਦੇ ਅਨੁਸਾਰ ਸਕੂਲ ਵਿੱਚ ਪਕਵਾਨ ਬਣਾਉਂਦੇ ਹਨ ਅਤੇ ਲਿਆਉਂਦੇ ਹਨ - ਜਿਵੇਂ ਕਿ 'ਆਇਰਨ ਭਰਪੂਰ ਭੋਜਨ'।</v>
      </c>
      <c r="M43" s="41" t="str">
        <f aca="false">IFERROR(__xludf.dummyfunction("GOOGLETRANSLATE(B44,""en"",M1)"),"ସ୍କୁଲ ଟିମ୍ ମାଷ୍ଟରଚେଫ୍ ପ୍ରତିଯୋଗିତା ନାମକ ଏକ ବାର୍ଷିକ ପ୍ରତିଯୋଗିତା ଆୟୋଜନ କରେ, ଯେଉଁଥିରେ ଅଭିଭାବକମାନେ ପ୍ରତିଯୋଗିତାର ବିଷୟବସ୍ତୁ ଅନୁଯାୟୀ ବିଦ୍ୟାଳୟକୁ ରୋଷେଇ କରନ୍ତି ଏବଂ ଆଣିଥାନ୍ତି - ଯେପରି ‘ଲୁହା ସମୃଦ୍ଧ ଖାଦ୍ୟ’ |")</f>
        <v>ସ୍କୁଲ ଟିମ୍ ମାଷ୍ଟରଚେଫ୍ ପ୍ରତିଯୋଗିତା ନାମକ ଏକ ବାର୍ଷିକ ପ୍ରତିଯୋଗିତା ଆୟୋଜନ କରେ, ଯେଉଁଥିରେ ଅଭିଭାବକମାନେ ପ୍ରତିଯୋଗିତାର ବିଷୟବସ୍ତୁ ଅନୁଯାୟୀ ବିଦ୍ୟାଳୟକୁ ରୋଷେଇ କରନ୍ତି ଏବଂ ଆଣିଥାନ୍ତି - ଯେପରି ‘ଲୁହା ସମୃଦ୍ଧ ଖାଦ୍ୟ’ |</v>
      </c>
    </row>
    <row r="44" customFormat="false" ht="15" hidden="false" customHeight="false" outlineLevel="0" collapsed="false">
      <c r="A44" s="41" t="s">
        <v>203</v>
      </c>
      <c r="B44" s="41" t="str">
        <f aca="false">'Tasks upload'!B15</f>
        <v>School team selects a different theme every year</v>
      </c>
      <c r="C44" s="41" t="str">
        <f aca="false">IFERROR(__xludf.dummyfunction("GOOGLETRANSLATE(B45,""en"",C1)"),"स्कूल की टीम हर साल एक अलग थीम चुनती है")</f>
        <v>स्कूल की टीम हर साल एक अलग थीम चुनती है</v>
      </c>
      <c r="D44" s="41" t="str">
        <f aca="false">IFERROR(__xludf.dummyfunction("GOOGLETRANSLATE(B45,""en"",D1)"),"ಶಾಲಾ ತಂಡವು ಪ್ರತಿ ವರ್ಷ ವಿಭಿನ್ನ ಥೀಮ್ ಅನ್ನು ಆಯ್ಕೆ ಮಾಡುತ್ತದೆ")</f>
        <v>ಶಾಲಾ ತಂಡವು ಪ್ರತಿ ವರ್ಷ ವಿಭಿನ್ನ ಥೀಮ್ ಅನ್ನು ಆಯ್ಕೆ ಮಾಡುತ್ತದೆ</v>
      </c>
      <c r="E44" s="41" t="str">
        <f aca="false">IFERROR(__xludf.dummyfunction("GOOGLETRANSLATE(B45,""en"",E1)"),"పాఠశాల బృందం ప్రతి సంవత్సరం వేరే థీమ్‌ను ఎంచుకుంటుంది")</f>
        <v>పాఠశాల బృందం ప్రతి సంవత్సరం వేరే థీమ్‌ను ఎంచుకుంటుంది</v>
      </c>
      <c r="F44" s="41" t="str">
        <f aca="false">IFERROR(__xludf.dummyfunction("GOOGLETRANSLATE(B45,""en"",F1)"),"பள்ளிக் குழு ஒவ்வொரு ஆண்டும் வெவ்வேறு கருப்பொருளைத் தேர்ந்தெடுக்கிறது")</f>
        <v>பள்ளிக் குழு ஒவ்வொரு ஆண்டும் வெவ்வேறு கருப்பொருளைத் தேர்ந்தெடுக்கிறது</v>
      </c>
      <c r="G44" s="41" t="str">
        <f aca="false">IFERROR(__xludf.dummyfunction("GOOGLETRANSLATE(B45,""en"",G1)"),"സ്കൂൾ ടീം ഓരോ വർഷവും വ്യത്യസ്തമായ തീം തിരഞ്ഞെടുക്കുന്നു")</f>
        <v>സ്കൂൾ ടീം ഓരോ വർഷവും വ്യത്യസ്തമായ തീം തിരഞ്ഞെടുക്കുന്നു</v>
      </c>
      <c r="H44" s="41" t="str">
        <f aca="false">IFERROR(__xludf.dummyfunction("GOOGLETRANSLATE(B45,""en"",H1)"),"शाळेचा संघ दरवर्षी वेगळी थीम निवडतो")</f>
        <v>शाळेचा संघ दरवर्षी वेगळी थीम निवडतो</v>
      </c>
      <c r="I44" s="41" t="str">
        <f aca="false">IFERROR(__xludf.dummyfunction("GOOGLETRANSLATE(B45,""en"",I1)"),"શાળાની ટીમ દર વર્ષે અલગ થીમ પસંદ કરે છે")</f>
        <v>શાળાની ટીમ દર વર્ષે અલગ થીમ પસંદ કરે છે</v>
      </c>
      <c r="J44" s="41" t="str">
        <f aca="false">IFERROR(__xludf.dummyfunction("GOOGLETRANSLATE(B45,""en"",J1)"),"স্কুল দল প্রতি বছর একটি ভিন্ন থিম নির্বাচন করে")</f>
        <v>স্কুল দল প্রতি বছর একটি ভিন্ন থিম নির্বাচন করে</v>
      </c>
      <c r="K44" s="41" t="str">
        <f aca="false">IFERROR(__xludf.dummyfunction("GOOGLETRANSLATE(B45,""en"",K1)"),"اسکول کی ٹیم ہر سال ایک مختلف تھیم کا انتخاب کرتی ہے۔")</f>
        <v>اسکول کی ٹیم ہر سال ایک مختلف تھیم کا انتخاب کرتی ہے۔</v>
      </c>
      <c r="L44" s="41" t="str">
        <f aca="false">IFERROR(__xludf.dummyfunction("GOOGLETRANSLATE(B45,""en"",L1)"),"ਸਕੂਲ ਦੀ ਟੀਮ ਹਰ ਸਾਲ ਇੱਕ ਵੱਖਰਾ ਥੀਮ ਚੁਣਦੀ ਹੈ")</f>
        <v>ਸਕੂਲ ਦੀ ਟੀਮ ਹਰ ਸਾਲ ਇੱਕ ਵੱਖਰਾ ਥੀਮ ਚੁਣਦੀ ਹੈ</v>
      </c>
      <c r="M44" s="41" t="str">
        <f aca="false">IFERROR(__xludf.dummyfunction("GOOGLETRANSLATE(B45,""en"",M1)"),"ବିଦ୍ୟାଳୟ ଦଳ ପ୍ରତିବର୍ଷ ଏକ ଭିନ୍ନ ଥିମ୍ ଚୟନ କରନ୍ତି |")</f>
        <v>ବିଦ୍ୟାଳୟ ଦଳ ପ୍ରତିବର୍ଷ ଏକ ଭିନ୍ନ ଥିମ୍ ଚୟନ କରନ୍ତି |</v>
      </c>
    </row>
    <row r="45" customFormat="false" ht="15" hidden="false" customHeight="false" outlineLevel="0" collapsed="false">
      <c r="A45" s="41" t="s">
        <v>204</v>
      </c>
      <c r="B45" s="41" t="str">
        <f aca="false">'Tasks upload'!B16</f>
        <v>Jury judge the dishes basis the criteria and rubric (the amount of oil used, the cooking time, the affordability aspect and the nutritional value of the dish) designed for the competition</v>
      </c>
      <c r="C45" s="41" t="str">
        <f aca="false">IFERROR(__xludf.dummyfunction("GOOGLETRANSLATE(B46,""en"",C1)"),"जूरी प्रतियोगिता के लिए तैयार किए गए मानदंडों और रूब्रिक (प्रयुक्त तेल की मात्रा, खाना पकाने का समय, किफायती पहलू और पकवान का पोषण मूल्य) के आधार पर व्यंजनों का मूल्यांकन करती है।")</f>
        <v>जूरी प्रतियोगिता के लिए तैयार किए गए मानदंडों और रूब्रिक (प्रयुक्त तेल की मात्रा, खाना पकाने का समय, किफायती पहलू और पकवान का पोषण मूल्य) के आधार पर व्यंजनों का मूल्यांकन करती है।</v>
      </c>
      <c r="D45" s="41" t="str">
        <f aca="false">IFERROR(__xludf.dummyfunction("GOOGLETRANSLATE(B46,""en"",D1)"),"ತೀರ್ಪುಗಾರರು ಸ್ಪರ್ಧೆಗಾಗಿ ವಿನ್ಯಾಸಗೊಳಿಸಲಾದ ಮಾನದಂಡಗಳು ಮತ್ತು ರಬ್ರಿಕ್ (ಬಳಸಿದ ಎಣ್ಣೆಯ ಪ್ರಮಾಣ, ಅಡುಗೆ ಸಮಯ, ಕೈಗೆಟುಕುವ ಅಂಶ ಮತ್ತು ಭಕ್ಷ್ಯದ ಪೌಷ್ಟಿಕಾಂಶದ ಮೌಲ್ಯ) ಆಧಾರದ ಮೇಲೆ ಭಕ್ಷ್ಯಗಳನ್ನು ನಿರ್ಣಯಿಸುತ್ತಾರೆ.")</f>
        <v>ತೀರ್ಪುಗಾರರು ಸ್ಪರ್ಧೆಗಾಗಿ ವಿನ್ಯಾಸಗೊಳಿಸಲಾದ ಮಾನದಂಡಗಳು ಮತ್ತು ರಬ್ರಿಕ್ (ಬಳಸಿದ ಎಣ್ಣೆಯ ಪ್ರಮಾಣ, ಅಡುಗೆ ಸಮಯ, ಕೈಗೆಟುಕುವ ಅಂಶ ಮತ್ತು ಭಕ್ಷ್ಯದ ಪೌಷ್ಟಿಕಾಂಶದ ಮೌಲ್ಯ) ಆಧಾರದ ಮೇಲೆ ಭಕ್ಷ್ಯಗಳನ್ನು ನಿರ್ಣಯಿಸುತ್ತಾರೆ.</v>
      </c>
      <c r="E45" s="41" t="str">
        <f aca="false">IFERROR(__xludf.dummyfunction("GOOGLETRANSLATE(B46,""en"",E1)"),"జ్యూరీ పోటీ కోసం రూపొందించిన ప్రమాణాలు మరియు రుబ్రిక్ (ఉపయోగించిన నూనె మొత్తం, వంట సమయం, స్థోమత అంశం మరియు డిష్ యొక్క పోషక విలువ) ఆధారంగా వంటకాలను నిర్ణయిస్తుంది")</f>
        <v>జ్యూరీ పోటీ కోసం రూపొందించిన ప్రమాణాలు మరియు రుబ్రిక్ (ఉపయోగించిన నూనె మొత్తం, వంట సమయం, స్థోమత అంశం మరియు డిష్ యొక్క పోషక విలువ) ఆధారంగా వంటకాలను నిర్ణయిస్తుంది</v>
      </c>
      <c r="F45" s="41" t="str">
        <f aca="false">IFERROR(__xludf.dummyfunction("GOOGLETRANSLATE(B46,""en"",F1)"),"போட்டிக்காக வடிவமைக்கப்பட்ட அளவுகோல் மற்றும் ரப்ரிக் (பயன்படுத்தப்படும் எண்ணெய் அளவு, சமைக்கும் நேரம், மலிவு அம்சம் மற்றும் உணவின் ஊட்டச்சத்து மதிப்பு) அடிப்படையில் உணவு வகைகளை நடுவர் குழு தீர்மானிக்கிறது.")</f>
        <v>போட்டிக்காக வடிவமைக்கப்பட்ட அளவுகோல் மற்றும் ரப்ரிக் (பயன்படுத்தப்படும் எண்ணெய் அளவு, சமைக்கும் நேரம், மலிவு அம்சம் மற்றும் உணவின் ஊட்டச்சத்து மதிப்பு) அடிப்படையில் உணவு வகைகளை நடுவர் குழு தீர்மானிக்கிறது.</v>
      </c>
      <c r="G45" s="41" t="str">
        <f aca="false">IFERROR(__xludf.dummyfunction("GOOGLETRANSLATE(B46,""en"",G1)"),"മത്സരത്തിനായി രൂപകൽപ്പന ചെയ്ത മാനദണ്ഡങ്ങളും റബ്രിക് (ഉപയോഗിക്കുന്ന എണ്ണയുടെ അളവ്, പാചക സമയം, താങ്ങാനാവുന്ന വശം, വിഭവത്തിൻ്റെ പോഷക മൂല്യം) എന്നിവ അടിസ്ഥാനമാക്കിയാണ് ജൂറി വിഭവങ്ങൾ വിലയിരുത്തുന്നത്.")</f>
        <v>മത്സരത്തിനായി രൂപകൽപ്പന ചെയ്ത മാനദണ്ഡങ്ങളും റബ്രിക് (ഉപയോഗിക്കുന്ന എണ്ണയുടെ അളവ്, പാചക സമയം, താങ്ങാനാവുന്ന വശം, വിഭവത്തിൻ്റെ പോഷക മൂല്യം) എന്നിവ അടിസ്ഥാനമാക്കിയാണ് ജൂറി വിഭവങ്ങൾ വിലയിരുത്തുന്നത്.</v>
      </c>
      <c r="H45" s="41" t="str">
        <f aca="false">IFERROR(__xludf.dummyfunction("GOOGLETRANSLATE(B46,""en"",H1)"),"स्पर्धेसाठी डिझाइन केलेले निकष आणि रुब्रिक (वापरलेले तेल, स्वयंपाक वेळ, परवडणारे पैलू आणि डिशचे पौष्टिक मूल्य) यांच्या आधारे ज्युरी डिशेसचा न्याय करतात.")</f>
        <v>स्पर्धेसाठी डिझाइन केलेले निकष आणि रुब्रिक (वापरलेले तेल, स्वयंपाक वेळ, परवडणारे पैलू आणि डिशचे पौष्टिक मूल्य) यांच्या आधारे ज्युरी डिशेसचा न्याय करतात.</v>
      </c>
      <c r="I45" s="41" t="str">
        <f aca="false">IFERROR(__xludf.dummyfunction("GOOGLETRANSLATE(B46,""en"",I1)"),"જ્યુરી સ્પર્ધા માટે રચાયેલ માપદંડ અને રૂબ્રિક (વપરાતા તેલની માત્રા, રસોઈનો સમય, પોષણક્ષમતા અને વાનગીનું પોષક મૂલ્ય)ના આધારે વાનગીઓનો ન્યાય કરે છે.")</f>
        <v>જ્યુરી સ્પર્ધા માટે રચાયેલ માપદંડ અને રૂબ્રિક (વપરાતા તેલની માત્રા, રસોઈનો સમય, પોષણક્ષમતા અને વાનગીનું પોષક મૂલ્ય)ના આધારે વાનગીઓનો ન્યાય કરે છે.</v>
      </c>
      <c r="J45" s="41" t="str">
        <f aca="false">IFERROR(__xludf.dummyfunction("GOOGLETRANSLATE(B46,""en"",J1)"),"জুরি প্রতিযোগিতার জন্য ডিজাইন করা মানদণ্ড এবং রুব্রিক (ব্যবহৃত তেলের পরিমাণ, রান্নার সময়, সাধ্যের দিক এবং থালাটির পুষ্টির মান) ভিত্তিতে খাবারের বিচার করে।")</f>
        <v>জুরি প্রতিযোগিতার জন্য ডিজাইন করা মানদণ্ড এবং রুব্রিক (ব্যবহৃত তেলের পরিমাণ, রান্নার সময়, সাধ্যের দিক এবং থালাটির পুষ্টির মান) ভিত্তিতে খাবারের বিচার করে।</v>
      </c>
      <c r="K45" s="41" t="str">
        <f aca="false">IFERROR(__xludf.dummyfunction("GOOGLETRANSLATE(B46,""en"",K1)"),"جیوری مقابلے کے لیے بنائے گئے معیار اور روبرک (استعمال شدہ تیل کی مقدار، کھانا پکانے کا وقت، استطاعت کے پہلو اور پکوان کی غذائی قدر) کی بنیاد پر پکوانوں کا فیصلہ کرتی ہے۔")</f>
        <v>جیوری مقابلے کے لیے بنائے گئے معیار اور روبرک (استعمال شدہ تیل کی مقدار، کھانا پکانے کا وقت، استطاعت کے پہلو اور پکوان کی غذائی قدر) کی بنیاد پر پکوانوں کا فیصلہ کرتی ہے۔</v>
      </c>
      <c r="L45" s="41" t="str">
        <f aca="false">IFERROR(__xludf.dummyfunction("GOOGLETRANSLATE(B46,""en"",L1)"),"ਜਿਊਰੀ ਮੁਕਾਬਲੇ ਲਈ ਤਿਆਰ ਕੀਤੇ ਗਏ ਮਾਪਦੰਡ ਅਤੇ ਰੁਬਰਿਕ (ਵਰਤੇ ਗਏ ਤੇਲ ਦੀ ਮਾਤਰਾ, ਖਾਣਾ ਪਕਾਉਣ ਦਾ ਸਮਾਂ, ਕਿਫਾਇਤੀ ਪਹਿਲੂ ਅਤੇ ਪਕਵਾਨ ਦੇ ਪੋਸ਼ਣ ਮੁੱਲ) ਦੇ ਆਧਾਰ 'ਤੇ ਪਕਵਾਨਾਂ ਦਾ ਨਿਰਣਾ ਕਰਦੀ ਹੈ।")</f>
        <v>ਜਿਊਰੀ ਮੁਕਾਬਲੇ ਲਈ ਤਿਆਰ ਕੀਤੇ ਗਏ ਮਾਪਦੰਡ ਅਤੇ ਰੁਬਰਿਕ (ਵਰਤੇ ਗਏ ਤੇਲ ਦੀ ਮਾਤਰਾ, ਖਾਣਾ ਪਕਾਉਣ ਦਾ ਸਮਾਂ, ਕਿਫਾਇਤੀ ਪਹਿਲੂ ਅਤੇ ਪਕਵਾਨ ਦੇ ਪੋਸ਼ਣ ਮੁੱਲ) ਦੇ ਆਧਾਰ 'ਤੇ ਪਕਵਾਨਾਂ ਦਾ ਨਿਰਣਾ ਕਰਦੀ ਹੈ।</v>
      </c>
      <c r="M45" s="41" t="str">
        <f aca="false">IFERROR(__xludf.dummyfunction("GOOGLETRANSLATE(B46,""en"",M1)"),"ଜୁରି ପ୍ରତିଯୋଗିତା ପାଇଁ ଡିଜାଇନ୍ ହୋଇଥିବା ମାନଦଣ୍ଡ ଏବଂ ରୁବ୍ରିକ୍ (ବ୍ୟବହୃତ ତେଲର ପରିମାଣ, ରାନ୍ଧିବା ସମୟ, ସୁଲଭତା ଦିଗ ଏବଂ ଖାଦ୍ୟର ପୁଷ୍ଟିକର ମୂଲ୍ୟ) ବିଚାର କରେ |")</f>
        <v>ଜୁରି ପ୍ରତିଯୋଗିତା ପାଇଁ ଡିଜାଇନ୍ ହୋଇଥିବା ମାନଦଣ୍ଡ ଏବଂ ରୁବ୍ରିକ୍ (ବ୍ୟବହୃତ ତେଲର ପରିମାଣ, ରାନ୍ଧିବା ସମୟ, ସୁଲଭତା ଦିଗ ଏବଂ ଖାଦ୍ୟର ପୁଷ୍ଟିକର ମୂଲ୍ୟ) ବିଚାର କରେ |</v>
      </c>
    </row>
    <row r="46" customFormat="false" ht="15" hidden="false" customHeight="false" outlineLevel="0" collapsed="false">
      <c r="A46" s="41" t="s">
        <v>205</v>
      </c>
      <c r="B46" s="41" t="str">
        <f aca="false">'Tasks upload'!C3</f>
        <v>NA</v>
      </c>
      <c r="C46" s="41" t="str">
        <f aca="false">IFERROR(__xludf.dummyfunction("GOOGLETRANSLATE(B47,""en"",C1)"),"ना")</f>
        <v>ना</v>
      </c>
      <c r="D46" s="41" t="str">
        <f aca="false">IFERROR(__xludf.dummyfunction("GOOGLETRANSLATE(B47,""en"",D1)"),"NA")</f>
        <v>NA</v>
      </c>
      <c r="E46" s="41" t="str">
        <f aca="false">IFERROR(__xludf.dummyfunction("GOOGLETRANSLATE(B47,""en"",E1)"),"NA")</f>
        <v>NA</v>
      </c>
      <c r="F46" s="41" t="str">
        <f aca="false">IFERROR(__xludf.dummyfunction("GOOGLETRANSLATE(B47,""en"",F1)"),"என்.ஏ")</f>
        <v>என்.ஏ</v>
      </c>
      <c r="G46" s="41" t="str">
        <f aca="false">IFERROR(__xludf.dummyfunction("GOOGLETRANSLATE(B47,""en"",G1)"),"എൻ.എ")</f>
        <v>എൻ.എ</v>
      </c>
      <c r="H46" s="41" t="str">
        <f aca="false">IFERROR(__xludf.dummyfunction("GOOGLETRANSLATE(B47,""en"",H1)"),"NA")</f>
        <v>NA</v>
      </c>
      <c r="I46" s="41" t="str">
        <f aca="false">IFERROR(__xludf.dummyfunction("GOOGLETRANSLATE(B47,""en"",I1)"),"એન.એ")</f>
        <v>એન.એ</v>
      </c>
      <c r="J46" s="41" t="str">
        <f aca="false">IFERROR(__xludf.dummyfunction("GOOGLETRANSLATE(B47,""en"",J1)"),"এন.এ")</f>
        <v>এন.এ</v>
      </c>
      <c r="K46" s="41" t="str">
        <f aca="false">IFERROR(__xludf.dummyfunction("GOOGLETRANSLATE(B47,""en"",K1)"),"این اے")</f>
        <v>این اے</v>
      </c>
      <c r="L46" s="41" t="str">
        <f aca="false">IFERROR(__xludf.dummyfunction("GOOGLETRANSLATE(B47,""en"",L1)"),"ਐਨ.ਏ")</f>
        <v>ਐਨ.ਏ</v>
      </c>
      <c r="M46" s="41" t="str">
        <f aca="false">IFERROR(__xludf.dummyfunction("GOOGLETRANSLATE(B47,""en"",M1)"),"NA")</f>
        <v>NA</v>
      </c>
    </row>
    <row r="47" customFormat="false" ht="15" hidden="false" customHeight="false" outlineLevel="0" collapsed="false">
      <c r="A47" s="41" t="s">
        <v>206</v>
      </c>
      <c r="B47" s="41" t="str">
        <f aca="false">'Tasks upload'!C4</f>
        <v>NA</v>
      </c>
      <c r="C47" s="41" t="str">
        <f aca="false">IFERROR(__xludf.dummyfunction("GOOGLETRANSLATE(B48,""en"",C1)"),"ना")</f>
        <v>ना</v>
      </c>
      <c r="D47" s="41" t="str">
        <f aca="false">IFERROR(__xludf.dummyfunction("GOOGLETRANSLATE(B48,""en"",D1)"),"NA")</f>
        <v>NA</v>
      </c>
      <c r="E47" s="41" t="str">
        <f aca="false">IFERROR(__xludf.dummyfunction("GOOGLETRANSLATE(B48,""en"",E1)"),"NA")</f>
        <v>NA</v>
      </c>
      <c r="F47" s="41" t="str">
        <f aca="false">IFERROR(__xludf.dummyfunction("GOOGLETRANSLATE(B48,""en"",F1)"),"என்.ஏ")</f>
        <v>என்.ஏ</v>
      </c>
      <c r="G47" s="41" t="str">
        <f aca="false">IFERROR(__xludf.dummyfunction("GOOGLETRANSLATE(B48,""en"",G1)"),"എൻ.എ")</f>
        <v>എൻ.എ</v>
      </c>
      <c r="H47" s="41" t="str">
        <f aca="false">IFERROR(__xludf.dummyfunction("GOOGLETRANSLATE(B48,""en"",H1)"),"NA")</f>
        <v>NA</v>
      </c>
      <c r="I47" s="41" t="str">
        <f aca="false">IFERROR(__xludf.dummyfunction("GOOGLETRANSLATE(B48,""en"",I1)"),"એન.એ")</f>
        <v>એન.એ</v>
      </c>
      <c r="J47" s="41" t="str">
        <f aca="false">IFERROR(__xludf.dummyfunction("GOOGLETRANSLATE(B48,""en"",J1)"),"এন.এ")</f>
        <v>এন.এ</v>
      </c>
      <c r="K47" s="41" t="str">
        <f aca="false">IFERROR(__xludf.dummyfunction("GOOGLETRANSLATE(B48,""en"",K1)"),"این اے")</f>
        <v>این اے</v>
      </c>
      <c r="L47" s="41" t="str">
        <f aca="false">IFERROR(__xludf.dummyfunction("GOOGLETRANSLATE(B48,""en"",L1)"),"ਐਨ.ਏ")</f>
        <v>ਐਨ.ਏ</v>
      </c>
      <c r="M47" s="41" t="str">
        <f aca="false">IFERROR(__xludf.dummyfunction("GOOGLETRANSLATE(B48,""en"",M1)"),"NA")</f>
        <v>NA</v>
      </c>
    </row>
    <row r="48" customFormat="false" ht="15" hidden="false" customHeight="false" outlineLevel="0" collapsed="false">
      <c r="A48" s="41" t="s">
        <v>207</v>
      </c>
      <c r="B48" s="41" t="str">
        <f aca="false">'Tasks upload'!C5</f>
        <v>NA</v>
      </c>
      <c r="C48" s="41" t="str">
        <f aca="false">IFERROR(__xludf.dummyfunction("GOOGLETRANSLATE(B49,""en"",C1)"),"ना")</f>
        <v>ना</v>
      </c>
      <c r="D48" s="41" t="str">
        <f aca="false">IFERROR(__xludf.dummyfunction("GOOGLETRANSLATE(B49,""en"",D1)"),"NA")</f>
        <v>NA</v>
      </c>
      <c r="E48" s="41" t="str">
        <f aca="false">IFERROR(__xludf.dummyfunction("GOOGLETRANSLATE(B49,""en"",E1)"),"NA")</f>
        <v>NA</v>
      </c>
      <c r="F48" s="41" t="str">
        <f aca="false">IFERROR(__xludf.dummyfunction("GOOGLETRANSLATE(B49,""en"",F1)"),"என்.ஏ")</f>
        <v>என்.ஏ</v>
      </c>
      <c r="G48" s="41" t="str">
        <f aca="false">IFERROR(__xludf.dummyfunction("GOOGLETRANSLATE(B49,""en"",G1)"),"എൻ.എ")</f>
        <v>എൻ.എ</v>
      </c>
      <c r="H48" s="41" t="str">
        <f aca="false">IFERROR(__xludf.dummyfunction("GOOGLETRANSLATE(B49,""en"",H1)"),"NA")</f>
        <v>NA</v>
      </c>
      <c r="I48" s="41" t="str">
        <f aca="false">IFERROR(__xludf.dummyfunction("GOOGLETRANSLATE(B49,""en"",I1)"),"એન.એ")</f>
        <v>એન.એ</v>
      </c>
      <c r="J48" s="41" t="str">
        <f aca="false">IFERROR(__xludf.dummyfunction("GOOGLETRANSLATE(B49,""en"",J1)"),"এন.এ")</f>
        <v>এন.এ</v>
      </c>
      <c r="K48" s="41" t="str">
        <f aca="false">IFERROR(__xludf.dummyfunction("GOOGLETRANSLATE(B49,""en"",K1)"),"این اے")</f>
        <v>این اے</v>
      </c>
      <c r="L48" s="41" t="str">
        <f aca="false">IFERROR(__xludf.dummyfunction("GOOGLETRANSLATE(B49,""en"",L1)"),"ਐਨ.ਏ")</f>
        <v>ਐਨ.ਏ</v>
      </c>
      <c r="M48" s="41" t="str">
        <f aca="false">IFERROR(__xludf.dummyfunction("GOOGLETRANSLATE(B49,""en"",M1)"),"NA")</f>
        <v>NA</v>
      </c>
    </row>
    <row r="49" customFormat="false" ht="15" hidden="false" customHeight="false" outlineLevel="0" collapsed="false">
      <c r="A49" s="41" t="s">
        <v>208</v>
      </c>
      <c r="B49" s="41" t="str">
        <f aca="false">'Tasks upload'!C6</f>
        <v>NA</v>
      </c>
      <c r="C49" s="41" t="str">
        <f aca="false">IFERROR(__xludf.dummyfunction("GOOGLETRANSLATE(B50,""en"",C1)"),"ना")</f>
        <v>ना</v>
      </c>
      <c r="D49" s="41" t="str">
        <f aca="false">IFERROR(__xludf.dummyfunction("GOOGLETRANSLATE(B50,""en"",D1)"),"NA")</f>
        <v>NA</v>
      </c>
      <c r="E49" s="41" t="str">
        <f aca="false">IFERROR(__xludf.dummyfunction("GOOGLETRANSLATE(B50,""en"",E1)"),"NA")</f>
        <v>NA</v>
      </c>
      <c r="F49" s="41" t="str">
        <f aca="false">IFERROR(__xludf.dummyfunction("GOOGLETRANSLATE(B50,""en"",F1)"),"என்.ஏ")</f>
        <v>என்.ஏ</v>
      </c>
      <c r="G49" s="41" t="str">
        <f aca="false">IFERROR(__xludf.dummyfunction("GOOGLETRANSLATE(B50,""en"",G1)"),"എൻ.എ")</f>
        <v>എൻ.എ</v>
      </c>
      <c r="H49" s="41" t="str">
        <f aca="false">IFERROR(__xludf.dummyfunction("GOOGLETRANSLATE(B50,""en"",H1)"),"NA")</f>
        <v>NA</v>
      </c>
      <c r="I49" s="41" t="str">
        <f aca="false">IFERROR(__xludf.dummyfunction("GOOGLETRANSLATE(B50,""en"",I1)"),"એન.એ")</f>
        <v>એન.એ</v>
      </c>
      <c r="J49" s="41" t="str">
        <f aca="false">IFERROR(__xludf.dummyfunction("GOOGLETRANSLATE(B50,""en"",J1)"),"এন.এ")</f>
        <v>এন.এ</v>
      </c>
      <c r="K49" s="41" t="str">
        <f aca="false">IFERROR(__xludf.dummyfunction("GOOGLETRANSLATE(B50,""en"",K1)"),"این اے")</f>
        <v>این اے</v>
      </c>
      <c r="L49" s="41" t="str">
        <f aca="false">IFERROR(__xludf.dummyfunction("GOOGLETRANSLATE(B50,""en"",L1)"),"ਐਨ.ਏ")</f>
        <v>ਐਨ.ਏ</v>
      </c>
      <c r="M49" s="41" t="str">
        <f aca="false">IFERROR(__xludf.dummyfunction("GOOGLETRANSLATE(B50,""en"",M1)"),"NA")</f>
        <v>NA</v>
      </c>
    </row>
    <row r="50" customFormat="false" ht="15" hidden="false" customHeight="false" outlineLevel="0" collapsed="false">
      <c r="A50" s="41" t="s">
        <v>209</v>
      </c>
      <c r="B50" s="41" t="str">
        <f aca="false">'Tasks upload'!C7</f>
        <v>NA</v>
      </c>
      <c r="C50" s="41" t="str">
        <f aca="false">IFERROR(__xludf.dummyfunction("GOOGLETRANSLATE(B51,""en"",C1)"),"ना")</f>
        <v>ना</v>
      </c>
      <c r="D50" s="41" t="str">
        <f aca="false">IFERROR(__xludf.dummyfunction("GOOGLETRANSLATE(B51,""en"",D1)"),"NA")</f>
        <v>NA</v>
      </c>
      <c r="E50" s="41" t="str">
        <f aca="false">IFERROR(__xludf.dummyfunction("GOOGLETRANSLATE(B51,""en"",E1)"),"NA")</f>
        <v>NA</v>
      </c>
      <c r="F50" s="41" t="str">
        <f aca="false">IFERROR(__xludf.dummyfunction("GOOGLETRANSLATE(B51,""en"",F1)"),"என்.ஏ")</f>
        <v>என்.ஏ</v>
      </c>
      <c r="G50" s="41" t="str">
        <f aca="false">IFERROR(__xludf.dummyfunction("GOOGLETRANSLATE(B51,""en"",G1)"),"എൻ.എ")</f>
        <v>എൻ.എ</v>
      </c>
      <c r="H50" s="41" t="str">
        <f aca="false">IFERROR(__xludf.dummyfunction("GOOGLETRANSLATE(B51,""en"",H1)"),"NA")</f>
        <v>NA</v>
      </c>
      <c r="I50" s="41" t="str">
        <f aca="false">IFERROR(__xludf.dummyfunction("GOOGLETRANSLATE(B51,""en"",I1)"),"એન.એ")</f>
        <v>એન.એ</v>
      </c>
      <c r="J50" s="41" t="str">
        <f aca="false">IFERROR(__xludf.dummyfunction("GOOGLETRANSLATE(B51,""en"",J1)"),"এন.এ")</f>
        <v>এন.এ</v>
      </c>
      <c r="K50" s="41" t="str">
        <f aca="false">IFERROR(__xludf.dummyfunction("GOOGLETRANSLATE(B51,""en"",K1)"),"این اے")</f>
        <v>این اے</v>
      </c>
      <c r="L50" s="41" t="str">
        <f aca="false">IFERROR(__xludf.dummyfunction("GOOGLETRANSLATE(B51,""en"",L1)"),"ਐਨ.ਏ")</f>
        <v>ਐਨ.ਏ</v>
      </c>
      <c r="M50" s="41" t="str">
        <f aca="false">IFERROR(__xludf.dummyfunction("GOOGLETRANSLATE(B51,""en"",M1)"),"NA")</f>
        <v>NA</v>
      </c>
    </row>
    <row r="51" customFormat="false" ht="15" hidden="false" customHeight="false" outlineLevel="0" collapsed="false">
      <c r="A51" s="41" t="s">
        <v>210</v>
      </c>
      <c r="B51" s="41" t="str">
        <f aca="false">'Tasks upload'!C8</f>
        <v>NA</v>
      </c>
      <c r="C51" s="41" t="str">
        <f aca="false">IFERROR(__xludf.dummyfunction("GOOGLETRANSLATE(B52,""en"",C1)"),"ना")</f>
        <v>ना</v>
      </c>
      <c r="D51" s="41" t="str">
        <f aca="false">IFERROR(__xludf.dummyfunction("GOOGLETRANSLATE(B52,""en"",D1)"),"NA")</f>
        <v>NA</v>
      </c>
      <c r="E51" s="41" t="str">
        <f aca="false">IFERROR(__xludf.dummyfunction("GOOGLETRANSLATE(B52,""en"",E1)"),"NA")</f>
        <v>NA</v>
      </c>
      <c r="F51" s="41" t="str">
        <f aca="false">IFERROR(__xludf.dummyfunction("GOOGLETRANSLATE(B52,""en"",F1)"),"என்.ஏ")</f>
        <v>என்.ஏ</v>
      </c>
      <c r="G51" s="41" t="str">
        <f aca="false">IFERROR(__xludf.dummyfunction("GOOGLETRANSLATE(B52,""en"",G1)"),"എൻ.എ")</f>
        <v>എൻ.എ</v>
      </c>
      <c r="H51" s="41" t="str">
        <f aca="false">IFERROR(__xludf.dummyfunction("GOOGLETRANSLATE(B52,""en"",H1)"),"NA")</f>
        <v>NA</v>
      </c>
      <c r="I51" s="41" t="str">
        <f aca="false">IFERROR(__xludf.dummyfunction("GOOGLETRANSLATE(B52,""en"",I1)"),"એન.એ")</f>
        <v>એન.એ</v>
      </c>
      <c r="J51" s="41" t="str">
        <f aca="false">IFERROR(__xludf.dummyfunction("GOOGLETRANSLATE(B52,""en"",J1)"),"এন.এ")</f>
        <v>এন.এ</v>
      </c>
      <c r="K51" s="41" t="str">
        <f aca="false">IFERROR(__xludf.dummyfunction("GOOGLETRANSLATE(B52,""en"",K1)"),"این اے")</f>
        <v>این اے</v>
      </c>
      <c r="L51" s="41" t="str">
        <f aca="false">IFERROR(__xludf.dummyfunction("GOOGLETRANSLATE(B52,""en"",L1)"),"ਐਨ.ਏ")</f>
        <v>ਐਨ.ਏ</v>
      </c>
      <c r="M51" s="41" t="str">
        <f aca="false">IFERROR(__xludf.dummyfunction("GOOGLETRANSLATE(B52,""en"",M1)"),"NA")</f>
        <v>NA</v>
      </c>
    </row>
    <row r="52" customFormat="false" ht="15" hidden="false" customHeight="false" outlineLevel="0" collapsed="false">
      <c r="A52" s="41" t="s">
        <v>211</v>
      </c>
      <c r="B52" s="41" t="str">
        <f aca="false">'Tasks upload'!C9</f>
        <v>NA</v>
      </c>
      <c r="C52" s="41" t="str">
        <f aca="false">IFERROR(__xludf.dummyfunction("GOOGLETRANSLATE(B53,""en"",C1)"),"ना")</f>
        <v>ना</v>
      </c>
      <c r="D52" s="41" t="str">
        <f aca="false">IFERROR(__xludf.dummyfunction("GOOGLETRANSLATE(B53,""en"",D1)"),"NA")</f>
        <v>NA</v>
      </c>
      <c r="E52" s="41" t="str">
        <f aca="false">IFERROR(__xludf.dummyfunction("GOOGLETRANSLATE(B53,""en"",E1)"),"NA")</f>
        <v>NA</v>
      </c>
      <c r="F52" s="41" t="str">
        <f aca="false">IFERROR(__xludf.dummyfunction("GOOGLETRANSLATE(B53,""en"",F1)"),"என்.ஏ")</f>
        <v>என்.ஏ</v>
      </c>
      <c r="G52" s="41" t="str">
        <f aca="false">IFERROR(__xludf.dummyfunction("GOOGLETRANSLATE(B53,""en"",G1)"),"എൻ.എ")</f>
        <v>എൻ.എ</v>
      </c>
      <c r="H52" s="41" t="str">
        <f aca="false">IFERROR(__xludf.dummyfunction("GOOGLETRANSLATE(B53,""en"",H1)"),"NA")</f>
        <v>NA</v>
      </c>
      <c r="I52" s="41" t="str">
        <f aca="false">IFERROR(__xludf.dummyfunction("GOOGLETRANSLATE(B53,""en"",I1)"),"એન.એ")</f>
        <v>એન.એ</v>
      </c>
      <c r="J52" s="41" t="str">
        <f aca="false">IFERROR(__xludf.dummyfunction("GOOGLETRANSLATE(B53,""en"",J1)"),"এন.এ")</f>
        <v>এন.এ</v>
      </c>
      <c r="K52" s="41" t="str">
        <f aca="false">IFERROR(__xludf.dummyfunction("GOOGLETRANSLATE(B53,""en"",K1)"),"این اے")</f>
        <v>این اے</v>
      </c>
      <c r="L52" s="41" t="str">
        <f aca="false">IFERROR(__xludf.dummyfunction("GOOGLETRANSLATE(B53,""en"",L1)"),"ਐਨ.ਏ")</f>
        <v>ਐਨ.ਏ</v>
      </c>
      <c r="M52" s="41" t="str">
        <f aca="false">IFERROR(__xludf.dummyfunction("GOOGLETRANSLATE(B53,""en"",M1)"),"NA")</f>
        <v>NA</v>
      </c>
    </row>
    <row r="53" customFormat="false" ht="15" hidden="false" customHeight="false" outlineLevel="0" collapsed="false">
      <c r="A53" s="41" t="s">
        <v>212</v>
      </c>
      <c r="B53" s="41" t="str">
        <f aca="false">'Tasks upload'!C10</f>
        <v>NA</v>
      </c>
      <c r="C53" s="41" t="str">
        <f aca="false">IFERROR(__xludf.dummyfunction("GOOGLETRANSLATE(B54,""en"",C1)"),"ना")</f>
        <v>ना</v>
      </c>
      <c r="D53" s="41" t="str">
        <f aca="false">IFERROR(__xludf.dummyfunction("GOOGLETRANSLATE(B54,""en"",D1)"),"NA")</f>
        <v>NA</v>
      </c>
      <c r="E53" s="41" t="str">
        <f aca="false">IFERROR(__xludf.dummyfunction("GOOGLETRANSLATE(B54,""en"",E1)"),"NA")</f>
        <v>NA</v>
      </c>
      <c r="F53" s="41" t="str">
        <f aca="false">IFERROR(__xludf.dummyfunction("GOOGLETRANSLATE(B54,""en"",F1)"),"என்.ஏ")</f>
        <v>என்.ஏ</v>
      </c>
      <c r="G53" s="41" t="str">
        <f aca="false">IFERROR(__xludf.dummyfunction("GOOGLETRANSLATE(B54,""en"",G1)"),"എൻ.എ")</f>
        <v>എൻ.എ</v>
      </c>
      <c r="H53" s="41" t="str">
        <f aca="false">IFERROR(__xludf.dummyfunction("GOOGLETRANSLATE(B54,""en"",H1)"),"NA")</f>
        <v>NA</v>
      </c>
      <c r="I53" s="41" t="str">
        <f aca="false">IFERROR(__xludf.dummyfunction("GOOGLETRANSLATE(B54,""en"",I1)"),"એન.એ")</f>
        <v>એન.એ</v>
      </c>
      <c r="J53" s="41" t="str">
        <f aca="false">IFERROR(__xludf.dummyfunction("GOOGLETRANSLATE(B54,""en"",J1)"),"এন.এ")</f>
        <v>এন.এ</v>
      </c>
      <c r="K53" s="41" t="str">
        <f aca="false">IFERROR(__xludf.dummyfunction("GOOGLETRANSLATE(B54,""en"",K1)"),"این اے")</f>
        <v>این اے</v>
      </c>
      <c r="L53" s="41" t="str">
        <f aca="false">IFERROR(__xludf.dummyfunction("GOOGLETRANSLATE(B54,""en"",L1)"),"ਐਨ.ਏ")</f>
        <v>ਐਨ.ਏ</v>
      </c>
      <c r="M53" s="41" t="str">
        <f aca="false">IFERROR(__xludf.dummyfunction("GOOGLETRANSLATE(B54,""en"",M1)"),"NA")</f>
        <v>NA</v>
      </c>
    </row>
    <row r="54" customFormat="false" ht="15" hidden="false" customHeight="false" outlineLevel="0" collapsed="false">
      <c r="A54" s="41" t="s">
        <v>213</v>
      </c>
      <c r="B54" s="41" t="str">
        <f aca="false">'Tasks upload'!C11</f>
        <v>NA</v>
      </c>
      <c r="C54" s="41" t="str">
        <f aca="false">IFERROR(__xludf.dummyfunction("GOOGLETRANSLATE(B55,""en"",C1)"),"ना")</f>
        <v>ना</v>
      </c>
      <c r="D54" s="41" t="str">
        <f aca="false">IFERROR(__xludf.dummyfunction("GOOGLETRANSLATE(B55,""en"",D1)"),"NA")</f>
        <v>NA</v>
      </c>
      <c r="E54" s="41" t="str">
        <f aca="false">IFERROR(__xludf.dummyfunction("GOOGLETRANSLATE(B55,""en"",E1)"),"NA")</f>
        <v>NA</v>
      </c>
      <c r="F54" s="41" t="str">
        <f aca="false">IFERROR(__xludf.dummyfunction("GOOGLETRANSLATE(B55,""en"",F1)"),"என்.ஏ")</f>
        <v>என்.ஏ</v>
      </c>
      <c r="G54" s="41" t="str">
        <f aca="false">IFERROR(__xludf.dummyfunction("GOOGLETRANSLATE(B55,""en"",G1)"),"എൻ.എ")</f>
        <v>എൻ.എ</v>
      </c>
      <c r="H54" s="41" t="str">
        <f aca="false">IFERROR(__xludf.dummyfunction("GOOGLETRANSLATE(B55,""en"",H1)"),"NA")</f>
        <v>NA</v>
      </c>
      <c r="I54" s="41" t="str">
        <f aca="false">IFERROR(__xludf.dummyfunction("GOOGLETRANSLATE(B55,""en"",I1)"),"એન.એ")</f>
        <v>એન.એ</v>
      </c>
      <c r="J54" s="41" t="str">
        <f aca="false">IFERROR(__xludf.dummyfunction("GOOGLETRANSLATE(B55,""en"",J1)"),"এন.এ")</f>
        <v>এন.এ</v>
      </c>
      <c r="K54" s="41" t="str">
        <f aca="false">IFERROR(__xludf.dummyfunction("GOOGLETRANSLATE(B55,""en"",K1)"),"این اے")</f>
        <v>این اے</v>
      </c>
      <c r="L54" s="41" t="str">
        <f aca="false">IFERROR(__xludf.dummyfunction("GOOGLETRANSLATE(B55,""en"",L1)"),"ਐਨ.ਏ")</f>
        <v>ਐਨ.ਏ</v>
      </c>
      <c r="M54" s="41" t="str">
        <f aca="false">IFERROR(__xludf.dummyfunction("GOOGLETRANSLATE(B55,""en"",M1)"),"NA")</f>
        <v>NA</v>
      </c>
    </row>
    <row r="55" customFormat="false" ht="86.25" hidden="false" customHeight="true" outlineLevel="0" collapsed="false">
      <c r="A55" s="41" t="s">
        <v>214</v>
      </c>
      <c r="B55" s="41" t="str">
        <f aca="false">B52</f>
        <v>NA</v>
      </c>
      <c r="C55" s="41" t="str">
        <f aca="false">IFERROR(__xludf.dummyfunction("GOOGLETRANSLATE(B56,""en"",C1)"),"ना")</f>
        <v>ना</v>
      </c>
      <c r="D55" s="41" t="str">
        <f aca="false">IFERROR(__xludf.dummyfunction("GOOGLETRANSLATE(B56,""en"",D1)"),"NA")</f>
        <v>NA</v>
      </c>
      <c r="E55" s="41" t="str">
        <f aca="false">IFERROR(__xludf.dummyfunction("GOOGLETRANSLATE(B56,""en"",E1)"),"NA")</f>
        <v>NA</v>
      </c>
      <c r="F55" s="41" t="str">
        <f aca="false">IFERROR(__xludf.dummyfunction("GOOGLETRANSLATE(B56,""en"",F1)"),"என்.ஏ")</f>
        <v>என்.ஏ</v>
      </c>
      <c r="G55" s="41" t="str">
        <f aca="false">IFERROR(__xludf.dummyfunction("GOOGLETRANSLATE(B56,""en"",G1)"),"എൻ.എ")</f>
        <v>എൻ.എ</v>
      </c>
      <c r="H55" s="41" t="str">
        <f aca="false">IFERROR(__xludf.dummyfunction("GOOGLETRANSLATE(B56,""en"",H1)"),"NA")</f>
        <v>NA</v>
      </c>
      <c r="I55" s="41" t="str">
        <f aca="false">IFERROR(__xludf.dummyfunction("GOOGLETRANSLATE(B56,""en"",I1)"),"એન.એ")</f>
        <v>એન.એ</v>
      </c>
      <c r="J55" s="41" t="str">
        <f aca="false">IFERROR(__xludf.dummyfunction("GOOGLETRANSLATE(B56,""en"",J1)"),"এন.এ")</f>
        <v>এন.এ</v>
      </c>
      <c r="K55" s="41" t="str">
        <f aca="false">IFERROR(__xludf.dummyfunction("GOOGLETRANSLATE(B56,""en"",K1)"),"این اے")</f>
        <v>این اے</v>
      </c>
      <c r="L55" s="41" t="str">
        <f aca="false">IFERROR(__xludf.dummyfunction("GOOGLETRANSLATE(B56,""en"",L1)"),"ਐਨ.ਏ")</f>
        <v>ਐਨ.ਏ</v>
      </c>
      <c r="M55" s="41" t="str">
        <f aca="false">IFERROR(__xludf.dummyfunction("GOOGLETRANSLATE(B56,""en"",M1)"),"NA")</f>
        <v>NA</v>
      </c>
    </row>
    <row r="56" customFormat="false" ht="15" hidden="false" customHeight="false" outlineLevel="0" collapsed="false">
      <c r="A56" s="41" t="s">
        <v>215</v>
      </c>
      <c r="B56" s="41" t="str">
        <f aca="false">'Tasks upload'!H3</f>
        <v>Test-link-1</v>
      </c>
      <c r="C56" s="41" t="str">
        <f aca="false">IFERROR(__xludf.dummyfunction("GOOGLETRANSLATE(B57,""en"",C1)"),"टेस्ट-लिंक-1")</f>
        <v>टेस्ट-लिंक-1</v>
      </c>
      <c r="D56" s="41" t="str">
        <f aca="false">IFERROR(__xludf.dummyfunction("GOOGLETRANSLATE(B57,""en"",D1)"),"ಟೆಸ್ಟ್-ಲಿಂಕ್-1")</f>
        <v>ಟೆಸ್ಟ್-ಲಿಂಕ್-1</v>
      </c>
      <c r="E56" s="41" t="str">
        <f aca="false">IFERROR(__xludf.dummyfunction("GOOGLETRANSLATE(B57,""en"",E1)"),"టెస్ట్-లింక్-1")</f>
        <v>టెస్ట్-లింక్-1</v>
      </c>
      <c r="F56" s="41" t="str">
        <f aca="false">IFERROR(__xludf.dummyfunction("GOOGLETRANSLATE(B57,""en"",F1)"),"சோதனை இணைப்பு-1")</f>
        <v>சோதனை இணைப்பு-1</v>
      </c>
      <c r="G56" s="41" t="str">
        <f aca="false">IFERROR(__xludf.dummyfunction("GOOGLETRANSLATE(B57,""en"",G1)"),"ടെസ്റ്റ്-ലിങ്ക്-1")</f>
        <v>ടെസ്റ്റ്-ലിങ്ക്-1</v>
      </c>
      <c r="H56" s="41" t="str">
        <f aca="false">IFERROR(__xludf.dummyfunction("GOOGLETRANSLATE(B57,""en"",H1)"),"चाचणी-लिंक-1")</f>
        <v>चाचणी-लिंक-1</v>
      </c>
      <c r="I56" s="41" t="str">
        <f aca="false">IFERROR(__xludf.dummyfunction("GOOGLETRANSLATE(B57,""en"",I1)"),"ટેસ્ટ-લિંક-1")</f>
        <v>ટેસ્ટ-લિંક-1</v>
      </c>
      <c r="J56" s="41" t="str">
        <f aca="false">IFERROR(__xludf.dummyfunction("GOOGLETRANSLATE(B57,""en"",J1)"),"টেস্ট-লিংক-১")</f>
        <v>টেস্ট-লিংক-১</v>
      </c>
      <c r="K56" s="41" t="str">
        <f aca="false">IFERROR(__xludf.dummyfunction("GOOGLETRANSLATE(B57,""en"",K1)"),"ٹیسٹ لنک-1")</f>
        <v>ٹیسٹ لنک-1</v>
      </c>
      <c r="L56" s="41" t="str">
        <f aca="false">IFERROR(__xludf.dummyfunction("GOOGLETRANSLATE(B57,""en"",L1)"),"ਪਰਖ—ਲਿੰਕ-੧")</f>
        <v>ਪਰਖ—ਲਿੰਕ-੧</v>
      </c>
      <c r="M56" s="41" t="str">
        <f aca="false">IFERROR(__xludf.dummyfunction("GOOGLETRANSLATE(B57,""en"",M1)"),"ପରୀକ୍ଷା-ଲିଙ୍କ -1 |")</f>
        <v>ପରୀକ୍ଷା-ଲିଙ୍କ -1 |</v>
      </c>
    </row>
    <row r="57" customFormat="false" ht="15" hidden="false" customHeight="false" outlineLevel="0" collapsed="false">
      <c r="A57" s="41" t="s">
        <v>216</v>
      </c>
      <c r="B57" s="41" t="str">
        <f aca="false">'Tasks upload'!H4</f>
        <v>Test-link-2</v>
      </c>
      <c r="C57" s="41" t="str">
        <f aca="false">IFERROR(__xludf.dummyfunction("GOOGLETRANSLATE(B58,""en"",C1)"),"टेस्ट-लिंक-2")</f>
        <v>टेस्ट-लिंक-2</v>
      </c>
      <c r="D57" s="41" t="str">
        <f aca="false">IFERROR(__xludf.dummyfunction("GOOGLETRANSLATE(B58,""en"",D1)"),"ಟೆಸ್ಟ್-ಲಿಂಕ್-2")</f>
        <v>ಟೆಸ್ಟ್-ಲಿಂಕ್-2</v>
      </c>
      <c r="E57" s="41" t="str">
        <f aca="false">IFERROR(__xludf.dummyfunction("GOOGLETRANSLATE(B58,""en"",E1)"),"టెస్ట్-లింక్-2")</f>
        <v>టెస్ట్-లింక్-2</v>
      </c>
      <c r="F57" s="41" t="str">
        <f aca="false">IFERROR(__xludf.dummyfunction("GOOGLETRANSLATE(B58,""en"",F1)"),"சோதனை இணைப்பு-2")</f>
        <v>சோதனை இணைப்பு-2</v>
      </c>
      <c r="G57" s="41" t="str">
        <f aca="false">IFERROR(__xludf.dummyfunction("GOOGLETRANSLATE(B58,""en"",G1)"),"ടെസ്റ്റ്-ലിങ്ക്-2")</f>
        <v>ടെസ്റ്റ്-ലിങ്ക്-2</v>
      </c>
      <c r="H57" s="41" t="str">
        <f aca="false">IFERROR(__xludf.dummyfunction("GOOGLETRANSLATE(B58,""en"",H1)"),"चाचणी-लिंक -2")</f>
        <v>चाचणी-लिंक -2</v>
      </c>
      <c r="I57" s="41" t="str">
        <f aca="false">IFERROR(__xludf.dummyfunction("GOOGLETRANSLATE(B58,""en"",I1)"),"ટેસ્ટ-લિંક-2")</f>
        <v>ટેસ્ટ-લિંક-2</v>
      </c>
      <c r="J57" s="41" t="str">
        <f aca="false">IFERROR(__xludf.dummyfunction("GOOGLETRANSLATE(B58,""en"",J1)"),"টেস্ট-লিংক-2")</f>
        <v>টেস্ট-লিংক-2</v>
      </c>
      <c r="K57" s="41" t="str">
        <f aca="false">IFERROR(__xludf.dummyfunction("GOOGLETRANSLATE(B58,""en"",K1)"),"ٹیسٹ لنک-2")</f>
        <v>ٹیسٹ لنک-2</v>
      </c>
      <c r="L57" s="41" t="str">
        <f aca="false">IFERROR(__xludf.dummyfunction("GOOGLETRANSLATE(B58,""en"",L1)"),"ਟੈਸਟ-ਲਿੰਕ-2")</f>
        <v>ਟੈਸਟ-ਲਿੰਕ-2</v>
      </c>
      <c r="M57" s="41" t="str">
        <f aca="false">IFERROR(__xludf.dummyfunction("GOOGLETRANSLATE(B58,""en"",M1)"),"ପରୀକ୍ଷା-ଲିଙ୍କ-୨ |")</f>
        <v>ପରୀକ୍ଷା-ଲିଙ୍କ-୨ |</v>
      </c>
    </row>
    <row r="58" customFormat="false" ht="15" hidden="false" customHeight="false" outlineLevel="0" collapsed="false">
      <c r="A58" s="41" t="s">
        <v>217</v>
      </c>
      <c r="B58" s="41" t="str">
        <f aca="false">'Tasks upload'!H5</f>
        <v>Test-link-3</v>
      </c>
      <c r="C58" s="41" t="str">
        <f aca="false">IFERROR(__xludf.dummyfunction("GOOGLETRANSLATE(B59,""en"",C1)"),"टेस्ट-लिंक-3")</f>
        <v>टेस्ट-लिंक-3</v>
      </c>
      <c r="D58" s="41" t="str">
        <f aca="false">IFERROR(__xludf.dummyfunction("GOOGLETRANSLATE(B59,""en"",D1)"),"ಟೆಸ್ಟ್-ಲಿಂಕ್-3")</f>
        <v>ಟೆಸ್ಟ್-ಲಿಂಕ್-3</v>
      </c>
      <c r="E58" s="41" t="str">
        <f aca="false">IFERROR(__xludf.dummyfunction("GOOGLETRANSLATE(B59,""en"",E1)"),"టెస్ట్-లింక్-3")</f>
        <v>టెస్ట్-లింక్-3</v>
      </c>
      <c r="F58" s="41" t="str">
        <f aca="false">IFERROR(__xludf.dummyfunction("GOOGLETRANSLATE(B59,""en"",F1)"),"சோதனை இணைப்பு-3")</f>
        <v>சோதனை இணைப்பு-3</v>
      </c>
      <c r="G58" s="41" t="str">
        <f aca="false">IFERROR(__xludf.dummyfunction("GOOGLETRANSLATE(B59,""en"",G1)"),"ടെസ്റ്റ്-ലിങ്ക്-3")</f>
        <v>ടെസ്റ്റ്-ലിങ്ക്-3</v>
      </c>
      <c r="H58" s="41" t="str">
        <f aca="false">IFERROR(__xludf.dummyfunction("GOOGLETRANSLATE(B59,""en"",H1)"),"चाचणी-लिंक-3")</f>
        <v>चाचणी-लिंक-3</v>
      </c>
      <c r="I58" s="41" t="str">
        <f aca="false">IFERROR(__xludf.dummyfunction("GOOGLETRANSLATE(B59,""en"",I1)"),"ટેસ્ટ-લિંક-3")</f>
        <v>ટેસ્ટ-લિંક-3</v>
      </c>
      <c r="J58" s="41" t="str">
        <f aca="false">IFERROR(__xludf.dummyfunction("GOOGLETRANSLATE(B59,""en"",J1)"),"টেস্ট-লিংক-3")</f>
        <v>টেস্ট-লিংক-3</v>
      </c>
      <c r="K58" s="41" t="str">
        <f aca="false">IFERROR(__xludf.dummyfunction("GOOGLETRANSLATE(B59,""en"",K1)"),"ٹیسٹ لنک -3")</f>
        <v>ٹیسٹ لنک -3</v>
      </c>
      <c r="L58" s="41" t="str">
        <f aca="false">IFERROR(__xludf.dummyfunction("GOOGLETRANSLATE(B59,""en"",L1)"),"ਜਾਂਚ-ਲਿੰਕ-੩")</f>
        <v>ਜਾਂਚ-ਲਿੰਕ-੩</v>
      </c>
      <c r="M58" s="41" t="str">
        <f aca="false">IFERROR(__xludf.dummyfunction("GOOGLETRANSLATE(B59,""en"",M1)"),"ପରୀକ୍ଷା-ଲିଙ୍କ -3 |")</f>
        <v>ପରୀକ୍ଷା-ଲିଙ୍କ -3 |</v>
      </c>
    </row>
    <row r="59" customFormat="false" ht="15" hidden="false" customHeight="false" outlineLevel="0" collapsed="false">
      <c r="A59" s="41" t="s">
        <v>218</v>
      </c>
      <c r="B59" s="41" t="str">
        <f aca="false">'Tasks upload'!H6</f>
        <v>Test-link-4</v>
      </c>
      <c r="C59" s="41" t="str">
        <f aca="false">IFERROR(__xludf.dummyfunction("GOOGLETRANSLATE(B60,""en"",C1)"),"टेस्ट-लिंक-4")</f>
        <v>टेस्ट-लिंक-4</v>
      </c>
      <c r="D59" s="41" t="str">
        <f aca="false">IFERROR(__xludf.dummyfunction("GOOGLETRANSLATE(B60,""en"",D1)"),"ಟೆಸ್ಟ್-ಲಿಂಕ್-4")</f>
        <v>ಟೆಸ್ಟ್-ಲಿಂಕ್-4</v>
      </c>
      <c r="E59" s="41" t="str">
        <f aca="false">IFERROR(__xludf.dummyfunction("GOOGLETRANSLATE(B60,""en"",E1)"),"టెస్ట్-లింక్-4")</f>
        <v>టెస్ట్-లింక్-4</v>
      </c>
      <c r="F59" s="41" t="str">
        <f aca="false">IFERROR(__xludf.dummyfunction("GOOGLETRANSLATE(B60,""en"",F1)"),"சோதனை இணைப்பு-4")</f>
        <v>சோதனை இணைப்பு-4</v>
      </c>
      <c r="G59" s="41" t="str">
        <f aca="false">IFERROR(__xludf.dummyfunction("GOOGLETRANSLATE(B60,""en"",G1)"),"ടെസ്റ്റ്-ലിങ്ക്-4")</f>
        <v>ടെസ്റ്റ്-ലിങ്ക്-4</v>
      </c>
      <c r="H59" s="41" t="str">
        <f aca="false">IFERROR(__xludf.dummyfunction("GOOGLETRANSLATE(B60,""en"",H1)"),"चाचणी-लिंक-4")</f>
        <v>चाचणी-लिंक-4</v>
      </c>
      <c r="I59" s="41" t="str">
        <f aca="false">IFERROR(__xludf.dummyfunction("GOOGLETRANSLATE(B60,""en"",I1)"),"ટેસ્ટ-લિંક-4")</f>
        <v>ટેસ્ટ-લિંક-4</v>
      </c>
      <c r="J59" s="41" t="str">
        <f aca="false">IFERROR(__xludf.dummyfunction("GOOGLETRANSLATE(B60,""en"",J1)"),"টেস্ট-লিংক-4")</f>
        <v>টেস্ট-লিংক-4</v>
      </c>
      <c r="K59" s="41" t="str">
        <f aca="false">IFERROR(__xludf.dummyfunction("GOOGLETRANSLATE(B60,""en"",K1)"),"ٹیسٹ لنک-4")</f>
        <v>ٹیسٹ لنک-4</v>
      </c>
      <c r="L59" s="41" t="str">
        <f aca="false">IFERROR(__xludf.dummyfunction("GOOGLETRANSLATE(B60,""en"",L1)"),"ਜਾਂਚ-ਲਿੰਕ-੪")</f>
        <v>ਜਾਂਚ-ਲਿੰਕ-੪</v>
      </c>
      <c r="M59" s="41" t="str">
        <f aca="false">IFERROR(__xludf.dummyfunction("GOOGLETRANSLATE(B60,""en"",M1)"),"ପରୀକ୍ଷା-ଲିଙ୍କ -4 |")</f>
        <v>ପରୀକ୍ଷା-ଲିଙ୍କ -4 |</v>
      </c>
    </row>
    <row r="60" customFormat="false" ht="15" hidden="false" customHeight="false" outlineLevel="0" collapsed="false">
      <c r="A60" s="41" t="s">
        <v>219</v>
      </c>
      <c r="B60" s="41" t="str">
        <f aca="false">'Tasks upload'!H7</f>
        <v>Test-link-5</v>
      </c>
      <c r="C60" s="41" t="str">
        <f aca="false">IFERROR(__xludf.dummyfunction("GOOGLETRANSLATE(B61,""en"",C1)"),"टेस्ट-लिंक-5")</f>
        <v>टेस्ट-लिंक-5</v>
      </c>
      <c r="D60" s="41" t="str">
        <f aca="false">IFERROR(__xludf.dummyfunction("GOOGLETRANSLATE(B61,""en"",D1)"),"ಟೆಸ್ಟ್-ಲಿಂಕ್-5")</f>
        <v>ಟೆಸ್ಟ್-ಲಿಂಕ್-5</v>
      </c>
      <c r="E60" s="41" t="str">
        <f aca="false">IFERROR(__xludf.dummyfunction("GOOGLETRANSLATE(B61,""en"",E1)"),"టెస్ట్-లింక్-5")</f>
        <v>టెస్ట్-లింక్-5</v>
      </c>
      <c r="F60" s="41" t="str">
        <f aca="false">IFERROR(__xludf.dummyfunction("GOOGLETRANSLATE(B61,""en"",F1)"),"சோதனை இணைப்பு-5")</f>
        <v>சோதனை இணைப்பு-5</v>
      </c>
      <c r="G60" s="41" t="str">
        <f aca="false">IFERROR(__xludf.dummyfunction("GOOGLETRANSLATE(B61,""en"",G1)"),"ടെസ്റ്റ്-ലിങ്ക്-5")</f>
        <v>ടെസ്റ്റ്-ലിങ്ക്-5</v>
      </c>
      <c r="H60" s="41" t="str">
        <f aca="false">IFERROR(__xludf.dummyfunction("GOOGLETRANSLATE(B61,""en"",H1)"),"चाचणी-लिंक-5")</f>
        <v>चाचणी-लिंक-5</v>
      </c>
      <c r="I60" s="41" t="str">
        <f aca="false">IFERROR(__xludf.dummyfunction("GOOGLETRANSLATE(B61,""en"",I1)"),"ટેસ્ટ-લિંક-5")</f>
        <v>ટેસ્ટ-લિંક-5</v>
      </c>
      <c r="J60" s="41" t="str">
        <f aca="false">IFERROR(__xludf.dummyfunction("GOOGLETRANSLATE(B61,""en"",J1)"),"টেস্ট-লিংক-5")</f>
        <v>টেস্ট-লিংক-5</v>
      </c>
      <c r="K60" s="41" t="str">
        <f aca="false">IFERROR(__xludf.dummyfunction("GOOGLETRANSLATE(B61,""en"",K1)"),"ٹیسٹ لنک-5")</f>
        <v>ٹیسٹ لنک-5</v>
      </c>
      <c r="L60" s="41" t="str">
        <f aca="false">IFERROR(__xludf.dummyfunction("GOOGLETRANSLATE(B61,""en"",L1)"),"ਟੈਸਟ-ਲਿੰਕ-5")</f>
        <v>ਟੈਸਟ-ਲਿੰਕ-5</v>
      </c>
      <c r="M60" s="41" t="str">
        <f aca="false">IFERROR(__xludf.dummyfunction("GOOGLETRANSLATE(B61,""en"",M1)"),"ପରୀକ୍ଷା-ଲିଙ୍କ -5 |")</f>
        <v>ପରୀକ୍ଷା-ଲିଙ୍କ -5 |</v>
      </c>
    </row>
    <row r="61" customFormat="false" ht="15" hidden="false" customHeight="false" outlineLevel="0" collapsed="false">
      <c r="A61" s="41" t="s">
        <v>220</v>
      </c>
      <c r="B61" s="41" t="str">
        <f aca="false">'Tasks upload'!H8</f>
        <v>Test-link-6</v>
      </c>
      <c r="C61" s="41" t="str">
        <f aca="false">IFERROR(__xludf.dummyfunction("GOOGLETRANSLATE(B62,""en"",C1)"),"टेस्ट-लिंक-6")</f>
        <v>टेस्ट-लिंक-6</v>
      </c>
      <c r="D61" s="41" t="str">
        <f aca="false">IFERROR(__xludf.dummyfunction("GOOGLETRANSLATE(B62,""en"",D1)"),"ಟೆಸ್ಟ್-ಲಿಂಕ್-6")</f>
        <v>ಟೆಸ್ಟ್-ಲಿಂಕ್-6</v>
      </c>
      <c r="E61" s="41" t="str">
        <f aca="false">IFERROR(__xludf.dummyfunction("GOOGLETRANSLATE(B62,""en"",E1)"),"టెస్ట్-లింక్-6")</f>
        <v>టెస్ట్-లింక్-6</v>
      </c>
      <c r="F61" s="41" t="str">
        <f aca="false">IFERROR(__xludf.dummyfunction("GOOGLETRANSLATE(B62,""en"",F1)"),"சோதனை இணைப்பு-6")</f>
        <v>சோதனை இணைப்பு-6</v>
      </c>
      <c r="G61" s="41" t="str">
        <f aca="false">IFERROR(__xludf.dummyfunction("GOOGLETRANSLATE(B62,""en"",G1)"),"ടെസ്റ്റ്-ലിങ്ക്-6")</f>
        <v>ടെസ്റ്റ്-ലിങ്ക്-6</v>
      </c>
      <c r="H61" s="41" t="str">
        <f aca="false">IFERROR(__xludf.dummyfunction("GOOGLETRANSLATE(B62,""en"",H1)"),"चाचणी-लिंक-6")</f>
        <v>चाचणी-लिंक-6</v>
      </c>
      <c r="I61" s="41" t="str">
        <f aca="false">IFERROR(__xludf.dummyfunction("GOOGLETRANSLATE(B62,""en"",I1)"),"ટેસ્ટ-લિંક-6")</f>
        <v>ટેસ્ટ-લિંક-6</v>
      </c>
      <c r="J61" s="41" t="str">
        <f aca="false">IFERROR(__xludf.dummyfunction("GOOGLETRANSLATE(B62,""en"",J1)"),"টেস্ট-লিংক-6")</f>
        <v>টেস্ট-লিংক-6</v>
      </c>
      <c r="K61" s="41" t="str">
        <f aca="false">IFERROR(__xludf.dummyfunction("GOOGLETRANSLATE(B62,""en"",K1)"),"ٹیسٹ لنک-6")</f>
        <v>ٹیسٹ لنک-6</v>
      </c>
      <c r="L61" s="41" t="str">
        <f aca="false">IFERROR(__xludf.dummyfunction("GOOGLETRANSLATE(B62,""en"",L1)"),"ਟੈਸਟ-ਲਿੰਕ-6")</f>
        <v>ਟੈਸਟ-ਲਿੰਕ-6</v>
      </c>
      <c r="M61" s="41" t="str">
        <f aca="false">IFERROR(__xludf.dummyfunction("GOOGLETRANSLATE(B62,""en"",M1)"),"ପରୀକ୍ଷା-ଲିଙ୍କ -6 |")</f>
        <v>ପରୀକ୍ଷା-ଲିଙ୍କ -6 |</v>
      </c>
    </row>
    <row r="62" customFormat="false" ht="15" hidden="false" customHeight="false" outlineLevel="0" collapsed="false">
      <c r="A62" s="41" t="s">
        <v>221</v>
      </c>
      <c r="B62" s="41" t="str">
        <f aca="false">'Tasks upload'!H9</f>
        <v>Test-link-7</v>
      </c>
      <c r="C62" s="41" t="str">
        <f aca="false">IFERROR(__xludf.dummyfunction("GOOGLETRANSLATE(B63,""en"",C1)"),"टेस्ट-लिंक-7")</f>
        <v>टेस्ट-लिंक-7</v>
      </c>
      <c r="D62" s="41" t="str">
        <f aca="false">IFERROR(__xludf.dummyfunction("GOOGLETRANSLATE(B63,""en"",D1)"),"ಟೆಸ್ಟ್-ಲಿಂಕ್-7")</f>
        <v>ಟೆಸ್ಟ್-ಲಿಂಕ್-7</v>
      </c>
      <c r="E62" s="41" t="str">
        <f aca="false">IFERROR(__xludf.dummyfunction("GOOGLETRANSLATE(B63,""en"",E1)"),"టెస్ట్-లింక్-7")</f>
        <v>టెస్ట్-లింక్-7</v>
      </c>
      <c r="F62" s="41" t="str">
        <f aca="false">IFERROR(__xludf.dummyfunction("GOOGLETRANSLATE(B63,""en"",F1)"),"சோதனை இணைப்பு-7")</f>
        <v>சோதனை இணைப்பு-7</v>
      </c>
      <c r="G62" s="41" t="str">
        <f aca="false">IFERROR(__xludf.dummyfunction("GOOGLETRANSLATE(B63,""en"",G1)"),"ടെസ്റ്റ്-ലിങ്ക്-7")</f>
        <v>ടെസ്റ്റ്-ലിങ്ക്-7</v>
      </c>
      <c r="H62" s="41" t="str">
        <f aca="false">IFERROR(__xludf.dummyfunction("GOOGLETRANSLATE(B63,""en"",H1)"),"चाचणी-लिंक-7")</f>
        <v>चाचणी-लिंक-7</v>
      </c>
      <c r="I62" s="41" t="str">
        <f aca="false">IFERROR(__xludf.dummyfunction("GOOGLETRANSLATE(B63,""en"",I1)"),"ટેસ્ટ-લિંક-7")</f>
        <v>ટેસ્ટ-લિંક-7</v>
      </c>
      <c r="J62" s="41" t="str">
        <f aca="false">IFERROR(__xludf.dummyfunction("GOOGLETRANSLATE(B63,""en"",J1)"),"টেস্ট-লিঙ্ক-7")</f>
        <v>টেস্ট-লিঙ্ক-7</v>
      </c>
      <c r="K62" s="41" t="str">
        <f aca="false">IFERROR(__xludf.dummyfunction("GOOGLETRANSLATE(B63,""en"",K1)"),"ٹیسٹ لنک-7")</f>
        <v>ٹیسٹ لنک-7</v>
      </c>
      <c r="L62" s="41" t="str">
        <f aca="false">IFERROR(__xludf.dummyfunction("GOOGLETRANSLATE(B63,""en"",L1)"),"ਟੈਸਟ-ਲਿੰਕ-7")</f>
        <v>ਟੈਸਟ-ਲਿੰਕ-7</v>
      </c>
      <c r="M62" s="41" t="str">
        <f aca="false">IFERROR(__xludf.dummyfunction("GOOGLETRANSLATE(B63,""en"",M1)"),"ପରୀକ୍ଷା-ଲିଙ୍କ -7 |")</f>
        <v>ପରୀକ୍ଷା-ଲିଙ୍କ -7 |</v>
      </c>
    </row>
    <row r="63" customFormat="false" ht="15" hidden="false" customHeight="false" outlineLevel="0" collapsed="false">
      <c r="A63" s="41" t="s">
        <v>222</v>
      </c>
      <c r="B63" s="41" t="str">
        <f aca="false">'Tasks upload'!H10</f>
        <v>Test-link-8</v>
      </c>
      <c r="C63" s="41" t="str">
        <f aca="false">IFERROR(__xludf.dummyfunction("GOOGLETRANSLATE(B64,""en"",C1)"),"टेस्ट-लिंक-8")</f>
        <v>टेस्ट-लिंक-8</v>
      </c>
      <c r="D63" s="41" t="str">
        <f aca="false">IFERROR(__xludf.dummyfunction("GOOGLETRANSLATE(B64,""en"",D1)"),"ಟೆಸ್ಟ್-ಲಿಂಕ್-8")</f>
        <v>ಟೆಸ್ಟ್-ಲಿಂಕ್-8</v>
      </c>
      <c r="E63" s="41" t="str">
        <f aca="false">IFERROR(__xludf.dummyfunction("GOOGLETRANSLATE(B64,""en"",E1)"),"టెస్ట్-లింక్-8")</f>
        <v>టెస్ట్-లింక్-8</v>
      </c>
      <c r="F63" s="41" t="str">
        <f aca="false">IFERROR(__xludf.dummyfunction("GOOGLETRANSLATE(B64,""en"",F1)"),"சோதனை இணைப்பு-8")</f>
        <v>சோதனை இணைப்பு-8</v>
      </c>
      <c r="G63" s="41" t="str">
        <f aca="false">IFERROR(__xludf.dummyfunction("GOOGLETRANSLATE(B64,""en"",G1)"),"ടെസ്റ്റ്-ലിങ്ക്-8")</f>
        <v>ടെസ്റ്റ്-ലിങ്ക്-8</v>
      </c>
      <c r="H63" s="41" t="str">
        <f aca="false">IFERROR(__xludf.dummyfunction("GOOGLETRANSLATE(B64,""en"",H1)"),"चाचणी-लिंक-8")</f>
        <v>चाचणी-लिंक-8</v>
      </c>
      <c r="I63" s="41" t="str">
        <f aca="false">IFERROR(__xludf.dummyfunction("GOOGLETRANSLATE(B64,""en"",I1)"),"ટેસ્ટ-લિંક-8")</f>
        <v>ટેસ્ટ-લિંક-8</v>
      </c>
      <c r="J63" s="41" t="str">
        <f aca="false">IFERROR(__xludf.dummyfunction("GOOGLETRANSLATE(B64,""en"",J1)"),"টেস্ট-লিংক-8")</f>
        <v>টেস্ট-লিংক-8</v>
      </c>
      <c r="K63" s="41" t="str">
        <f aca="false">IFERROR(__xludf.dummyfunction("GOOGLETRANSLATE(B64,""en"",K1)"),"ٹیسٹ لنک-8")</f>
        <v>ٹیسٹ لنک-8</v>
      </c>
      <c r="L63" s="41" t="str">
        <f aca="false">IFERROR(__xludf.dummyfunction("GOOGLETRANSLATE(B64,""en"",L1)"),"ਟੈਸਟ-ਲਿੰਕ-8")</f>
        <v>ਟੈਸਟ-ਲਿੰਕ-8</v>
      </c>
      <c r="M63" s="41" t="str">
        <f aca="false">IFERROR(__xludf.dummyfunction("GOOGLETRANSLATE(B64,""en"",M1)"),"ପରୀକ୍ଷା-ଲିଙ୍କ -8 |")</f>
        <v>ପରୀକ୍ଷା-ଲିଙ୍କ -8 |</v>
      </c>
    </row>
    <row r="64" customFormat="false" ht="15" hidden="false" customHeight="false" outlineLevel="0" collapsed="false">
      <c r="A64" s="41" t="s">
        <v>223</v>
      </c>
      <c r="B64" s="41" t="str">
        <f aca="false">'Tasks upload'!H11</f>
        <v>Test-link-9</v>
      </c>
      <c r="C64" s="41" t="str">
        <f aca="false">IFERROR(__xludf.dummyfunction("GOOGLETRANSLATE(B65,""en"",C1)"),"टेस्ट-लिंक-9")</f>
        <v>टेस्ट-लिंक-9</v>
      </c>
      <c r="D64" s="41" t="str">
        <f aca="false">IFERROR(__xludf.dummyfunction("GOOGLETRANSLATE(B65,""en"",D1)"),"ಟೆಸ್ಟ್-ಲಿಂಕ್-9")</f>
        <v>ಟೆಸ್ಟ್-ಲಿಂಕ್-9</v>
      </c>
      <c r="E64" s="41" t="str">
        <f aca="false">IFERROR(__xludf.dummyfunction("GOOGLETRANSLATE(B65,""en"",E1)"),"టెస్ట్-లింక్-9")</f>
        <v>టెస్ట్-లింక్-9</v>
      </c>
      <c r="F64" s="41" t="str">
        <f aca="false">IFERROR(__xludf.dummyfunction("GOOGLETRANSLATE(B65,""en"",F1)"),"சோதனை இணைப்பு-9")</f>
        <v>சோதனை இணைப்பு-9</v>
      </c>
      <c r="G64" s="41" t="str">
        <f aca="false">IFERROR(__xludf.dummyfunction("GOOGLETRANSLATE(B65,""en"",G1)"),"ടെസ്റ്റ്-ലിങ്ക്-9")</f>
        <v>ടെസ്റ്റ്-ലിങ്ക്-9</v>
      </c>
      <c r="H64" s="41" t="str">
        <f aca="false">IFERROR(__xludf.dummyfunction("GOOGLETRANSLATE(B65,""en"",H1)"),"चाचणी-लिंक-9")</f>
        <v>चाचणी-लिंक-9</v>
      </c>
      <c r="I64" s="41" t="str">
        <f aca="false">IFERROR(__xludf.dummyfunction("GOOGLETRANSLATE(B65,""en"",I1)"),"ટેસ્ટ-લિંક-9")</f>
        <v>ટેસ્ટ-લિંક-9</v>
      </c>
      <c r="J64" s="41" t="str">
        <f aca="false">IFERROR(__xludf.dummyfunction("GOOGLETRANSLATE(B65,""en"",J1)"),"টেস্ট-লিংক-9")</f>
        <v>টেস্ট-লিংক-9</v>
      </c>
      <c r="K64" s="41" t="str">
        <f aca="false">IFERROR(__xludf.dummyfunction("GOOGLETRANSLATE(B65,""en"",K1)"),"ٹیسٹ لنک-9")</f>
        <v>ٹیسٹ لنک-9</v>
      </c>
      <c r="L64" s="41" t="str">
        <f aca="false">IFERROR(__xludf.dummyfunction("GOOGLETRANSLATE(B65,""en"",L1)"),"ਟੈਸਟ-ਲਿੰਕ-9")</f>
        <v>ਟੈਸਟ-ਲਿੰਕ-9</v>
      </c>
      <c r="M64" s="41" t="str">
        <f aca="false">IFERROR(__xludf.dummyfunction("GOOGLETRANSLATE(B65,""en"",M1)"),"ପରୀକ୍ଷା-ଲିଙ୍କ -9")</f>
        <v>ପରୀକ୍ଷା-ଲିଙ୍କ -9</v>
      </c>
    </row>
    <row r="65" customFormat="false" ht="15" hidden="false" customHeight="false" outlineLevel="0" collapsed="false">
      <c r="A65" s="41" t="s">
        <v>224</v>
      </c>
      <c r="B65" s="41" t="str">
        <f aca="false">'Tasks upload'!H12</f>
        <v>Test-link-10</v>
      </c>
      <c r="C65" s="41" t="str">
        <f aca="false">IFERROR(__xludf.dummyfunction("GOOGLETRANSLATE(B66,""en"",C1)"),"टेस्ट-लिंक-10")</f>
        <v>टेस्ट-लिंक-10</v>
      </c>
      <c r="D65" s="41" t="str">
        <f aca="false">IFERROR(__xludf.dummyfunction("GOOGLETRANSLATE(B66,""en"",D1)"),"ಟೆಸ್ಟ್-ಲಿಂಕ್-10")</f>
        <v>ಟೆಸ್ಟ್-ಲಿಂಕ್-10</v>
      </c>
      <c r="E65" s="41" t="str">
        <f aca="false">IFERROR(__xludf.dummyfunction("GOOGLETRANSLATE(B66,""en"",E1)"),"టెస్ట్-లింక్-10")</f>
        <v>టెస్ట్-లింక్-10</v>
      </c>
      <c r="F65" s="41" t="str">
        <f aca="false">IFERROR(__xludf.dummyfunction("GOOGLETRANSLATE(B66,""en"",F1)"),"சோதனை இணைப்பு-10")</f>
        <v>சோதனை இணைப்பு-10</v>
      </c>
      <c r="G65" s="41" t="str">
        <f aca="false">IFERROR(__xludf.dummyfunction("GOOGLETRANSLATE(B66,""en"",G1)"),"ടെസ്റ്റ്-ലിങ്ക്-10")</f>
        <v>ടെസ്റ്റ്-ലിങ്ക്-10</v>
      </c>
      <c r="H65" s="41" t="str">
        <f aca="false">IFERROR(__xludf.dummyfunction("GOOGLETRANSLATE(B66,""en"",H1)"),"चाचणी-लिंक-10")</f>
        <v>चाचणी-लिंक-10</v>
      </c>
      <c r="I65" s="41" t="str">
        <f aca="false">IFERROR(__xludf.dummyfunction("GOOGLETRANSLATE(B66,""en"",I1)"),"ટેસ્ટ-લિંક-10")</f>
        <v>ટેસ્ટ-લિંક-10</v>
      </c>
      <c r="J65" s="41" t="str">
        <f aca="false">IFERROR(__xludf.dummyfunction("GOOGLETRANSLATE(B66,""en"",J1)"),"টেস্ট-লিঙ্ক-10")</f>
        <v>টেস্ট-লিঙ্ক-10</v>
      </c>
      <c r="K65" s="41" t="str">
        <f aca="false">IFERROR(__xludf.dummyfunction("GOOGLETRANSLATE(B66,""en"",K1)"),"ٹیسٹ لنک -10")</f>
        <v>ٹیسٹ لنک -10</v>
      </c>
      <c r="L65" s="41" t="str">
        <f aca="false">IFERROR(__xludf.dummyfunction("GOOGLETRANSLATE(B66,""en"",L1)"),"ਟੈਸਟ-ਲਿੰਕ-10")</f>
        <v>ਟੈਸਟ-ਲਿੰਕ-10</v>
      </c>
      <c r="M65" s="41" t="str">
        <f aca="false">IFERROR(__xludf.dummyfunction("GOOGLETRANSLATE(B66,""en"",M1)"),"ପରୀକ୍ଷା-ଲିଙ୍କ -10")</f>
        <v>ପରୀକ୍ଷା-ଲିଙ୍କ -10</v>
      </c>
    </row>
    <row r="66" customFormat="false" ht="15" hidden="false" customHeight="false" outlineLevel="0" collapsed="false">
      <c r="A66" s="41" t="s">
        <v>225</v>
      </c>
      <c r="B66" s="41" t="str">
        <f aca="false">'Tasks upload'!J3</f>
        <v>ResourcesName 1</v>
      </c>
      <c r="C66" s="41" t="str">
        <f aca="false">IFERROR(__xludf.dummyfunction("GOOGLETRANSLATE(B67,""en"",C1)"),"संसाधननाम 1")</f>
        <v>संसाधननाम 1</v>
      </c>
      <c r="D66" s="41" t="str">
        <f aca="false">IFERROR(__xludf.dummyfunction("GOOGLETRANSLATE(B67,""en"",D1)"),"ಸಂಪನ್ಮೂಲಗಳ ಹೆಸರು 1")</f>
        <v>ಸಂಪನ್ಮೂಲಗಳ ಹೆಸರು 1</v>
      </c>
      <c r="E66" s="41" t="str">
        <f aca="false">IFERROR(__xludf.dummyfunction("GOOGLETRANSLATE(B67,""en"",E1)"),"వనరుల పేరు 1")</f>
        <v>వనరుల పేరు 1</v>
      </c>
      <c r="F66" s="41" t="str">
        <f aca="false">IFERROR(__xludf.dummyfunction("GOOGLETRANSLATE(B67,""en"",F1)"),"ஆதாரங்களின் பெயர் 1")</f>
        <v>ஆதாரங்களின் பெயர் 1</v>
      </c>
      <c r="G66" s="41" t="str">
        <f aca="false">IFERROR(__xludf.dummyfunction("GOOGLETRANSLATE(B67,""en"",G1)"),"വിഭവങ്ങളുടെ പേര് 1")</f>
        <v>വിഭവങ്ങളുടെ പേര് 1</v>
      </c>
      <c r="H66" s="41" t="str">
        <f aca="false">IFERROR(__xludf.dummyfunction("GOOGLETRANSLATE(B67,""en"",H1)"),"संसाधनांचे नाव १")</f>
        <v>संसाधनांचे नाव १</v>
      </c>
      <c r="I66" s="41" t="str">
        <f aca="false">IFERROR(__xludf.dummyfunction("GOOGLETRANSLATE(B67,""en"",I1)"),"સંસાધનનું નામ 1")</f>
        <v>સંસાધનનું નામ 1</v>
      </c>
      <c r="J66" s="41" t="str">
        <f aca="false">IFERROR(__xludf.dummyfunction("GOOGLETRANSLATE(B67,""en"",J1)"),"সম্পদের নাম 1")</f>
        <v>সম্পদের নাম 1</v>
      </c>
      <c r="K66" s="41" t="str">
        <f aca="false">IFERROR(__xludf.dummyfunction("GOOGLETRANSLATE(B67,""en"",K1)"),"وسائل کا نام 1")</f>
        <v>وسائل کا نام 1</v>
      </c>
      <c r="L66" s="41" t="str">
        <f aca="false">IFERROR(__xludf.dummyfunction("GOOGLETRANSLATE(B67,""en"",L1)"),"ਸਰੋਤ ਨਾਮ 1")</f>
        <v>ਸਰੋਤ ਨਾਮ 1</v>
      </c>
      <c r="M66" s="41" t="str">
        <f aca="false">IFERROR(__xludf.dummyfunction("GOOGLETRANSLATE(B67,""en"",M1)"),"ଉତ୍ସ ନାମ 1")</f>
        <v>ଉତ୍ସ ନାମ 1</v>
      </c>
    </row>
    <row r="67" customFormat="false" ht="15" hidden="false" customHeight="false" outlineLevel="0" collapsed="false">
      <c r="A67" s="41" t="s">
        <v>226</v>
      </c>
      <c r="B67" s="41" t="str">
        <f aca="false">'Tasks upload'!J4</f>
        <v>ResourcesName 2</v>
      </c>
      <c r="C67" s="41" t="str">
        <f aca="false">IFERROR(__xludf.dummyfunction("GOOGLETRANSLATE(B68,""en"",C1)"),"संसाधन नाम 2")</f>
        <v>संसाधन नाम 2</v>
      </c>
      <c r="D67" s="41" t="str">
        <f aca="false">IFERROR(__xludf.dummyfunction("GOOGLETRANSLATE(B68,""en"",D1)"),"ಸಂಪನ್ಮೂಲಗಳ ಹೆಸರು 2")</f>
        <v>ಸಂಪನ್ಮೂಲಗಳ ಹೆಸರು 2</v>
      </c>
      <c r="E67" s="41" t="str">
        <f aca="false">IFERROR(__xludf.dummyfunction("GOOGLETRANSLATE(B68,""en"",E1)"),"వనరుల పేరు 2")</f>
        <v>వనరుల పేరు 2</v>
      </c>
      <c r="F67" s="41" t="str">
        <f aca="false">IFERROR(__xludf.dummyfunction("GOOGLETRANSLATE(B68,""en"",F1)"),"வளங்களின் பெயர் 2")</f>
        <v>வளங்களின் பெயர் 2</v>
      </c>
      <c r="G67" s="41" t="str">
        <f aca="false">IFERROR(__xludf.dummyfunction("GOOGLETRANSLATE(B68,""en"",G1)"),"വിഭവങ്ങളുടെ പേര് 2")</f>
        <v>വിഭവങ്ങളുടെ പേര് 2</v>
      </c>
      <c r="H67" s="41" t="str">
        <f aca="false">IFERROR(__xludf.dummyfunction("GOOGLETRANSLATE(B68,""en"",H1)"),"संसाधनांचे नाव 2")</f>
        <v>संसाधनांचे नाव 2</v>
      </c>
      <c r="I67" s="41" t="str">
        <f aca="false">IFERROR(__xludf.dummyfunction("GOOGLETRANSLATE(B68,""en"",I1)"),"સંસાધનનું નામ 2")</f>
        <v>સંસાધનનું નામ 2</v>
      </c>
      <c r="J67" s="41" t="str">
        <f aca="false">IFERROR(__xludf.dummyfunction("GOOGLETRANSLATE(B68,""en"",J1)"),"সম্পদের নাম 2")</f>
        <v>সম্পদের নাম 2</v>
      </c>
      <c r="K67" s="41" t="str">
        <f aca="false">IFERROR(__xludf.dummyfunction("GOOGLETRANSLATE(B68,""en"",K1)"),"وسائل کا نام 2")</f>
        <v>وسائل کا نام 2</v>
      </c>
      <c r="L67" s="41" t="str">
        <f aca="false">IFERROR(__xludf.dummyfunction("GOOGLETRANSLATE(B68,""en"",L1)"),"ਸਰੋਤ ਨਾਮ 2")</f>
        <v>ਸਰੋਤ ਨਾਮ 2</v>
      </c>
      <c r="M67" s="41" t="str">
        <f aca="false">IFERROR(__xludf.dummyfunction("GOOGLETRANSLATE(B68,""en"",M1)"),"ଉତ୍ସ ନାମ 2")</f>
        <v>ଉତ୍ସ ନାମ 2</v>
      </c>
    </row>
    <row r="68" customFormat="false" ht="15" hidden="false" customHeight="false" outlineLevel="0" collapsed="false">
      <c r="A68" s="41" t="s">
        <v>227</v>
      </c>
      <c r="B68" s="41" t="str">
        <f aca="false">'Tasks upload'!J5</f>
        <v>ResourcesName 3</v>
      </c>
      <c r="C68" s="41" t="str">
        <f aca="false">IFERROR(__xludf.dummyfunction("GOOGLETRANSLATE(B69,""en"",C1)"),"संसाधन नाम 3")</f>
        <v>संसाधन नाम 3</v>
      </c>
      <c r="D68" s="41" t="str">
        <f aca="false">IFERROR(__xludf.dummyfunction("GOOGLETRANSLATE(B69,""en"",D1)"),"ಸಂಪನ್ಮೂಲಗಳ ಹೆಸರು 3")</f>
        <v>ಸಂಪನ್ಮೂಲಗಳ ಹೆಸರು 3</v>
      </c>
      <c r="E68" s="41" t="str">
        <f aca="false">IFERROR(__xludf.dummyfunction("GOOGLETRANSLATE(B69,""en"",E1)"),"వనరుల పేరు 3")</f>
        <v>వనరుల పేరు 3</v>
      </c>
      <c r="F68" s="41" t="str">
        <f aca="false">IFERROR(__xludf.dummyfunction("GOOGLETRANSLATE(B69,""en"",F1)"),"ஆதாரங்களின் பெயர் 3")</f>
        <v>ஆதாரங்களின் பெயர் 3</v>
      </c>
      <c r="G68" s="41" t="str">
        <f aca="false">IFERROR(__xludf.dummyfunction("GOOGLETRANSLATE(B69,""en"",G1)"),"വിഭവങ്ങളുടെ പേര് 3")</f>
        <v>വിഭവങ്ങളുടെ പേര് 3</v>
      </c>
      <c r="H68" s="41" t="str">
        <f aca="false">IFERROR(__xludf.dummyfunction("GOOGLETRANSLATE(B69,""en"",H1)"),"संसाधनांचे नाव 3")</f>
        <v>संसाधनांचे नाव 3</v>
      </c>
      <c r="I68" s="41" t="str">
        <f aca="false">IFERROR(__xludf.dummyfunction("GOOGLETRANSLATE(B69,""en"",I1)"),"સંસાધનનું નામ 3")</f>
        <v>સંસાધનનું નામ 3</v>
      </c>
      <c r="J68" s="41" t="str">
        <f aca="false">IFERROR(__xludf.dummyfunction("GOOGLETRANSLATE(B69,""en"",J1)"),"সম্পদের নাম 3")</f>
        <v>সম্পদের নাম 3</v>
      </c>
      <c r="K68" s="41" t="str">
        <f aca="false">IFERROR(__xludf.dummyfunction("GOOGLETRANSLATE(B69,""en"",K1)"),"وسائل کا نام 3")</f>
        <v>وسائل کا نام 3</v>
      </c>
      <c r="L68" s="41" t="str">
        <f aca="false">IFERROR(__xludf.dummyfunction("GOOGLETRANSLATE(B69,""en"",L1)"),"ਸਰੋਤ ਨਾਮ 3")</f>
        <v>ਸਰੋਤ ਨਾਮ 3</v>
      </c>
      <c r="M68" s="41" t="str">
        <f aca="false">IFERROR(__xludf.dummyfunction("GOOGLETRANSLATE(B69,""en"",M1)"),"ଉତ୍ସ ନାମ 3")</f>
        <v>ଉତ୍ସ ନାମ 3</v>
      </c>
    </row>
    <row r="69" customFormat="false" ht="15" hidden="false" customHeight="false" outlineLevel="0" collapsed="false">
      <c r="A69" s="41" t="s">
        <v>228</v>
      </c>
      <c r="B69" s="41" t="str">
        <f aca="false">'Tasks upload'!J6</f>
        <v>ResourcesName 4</v>
      </c>
      <c r="C69" s="41" t="str">
        <f aca="false">IFERROR(__xludf.dummyfunction("GOOGLETRANSLATE(B70,""en"",C1)"),"संसाधन नाम 4")</f>
        <v>संसाधन नाम 4</v>
      </c>
      <c r="D69" s="41" t="str">
        <f aca="false">IFERROR(__xludf.dummyfunction("GOOGLETRANSLATE(B70,""en"",D1)"),"ಸಂಪನ್ಮೂಲಗಳ ಹೆಸರು 4")</f>
        <v>ಸಂಪನ್ಮೂಲಗಳ ಹೆಸರು 4</v>
      </c>
      <c r="E69" s="41" t="str">
        <f aca="false">IFERROR(__xludf.dummyfunction("GOOGLETRANSLATE(B70,""en"",E1)"),"వనరుల పేరు 4")</f>
        <v>వనరుల పేరు 4</v>
      </c>
      <c r="F69" s="41" t="str">
        <f aca="false">IFERROR(__xludf.dummyfunction("GOOGLETRANSLATE(B70,""en"",F1)"),"ஆதாரங்களின் பெயர் 4")</f>
        <v>ஆதாரங்களின் பெயர் 4</v>
      </c>
      <c r="G69" s="41" t="str">
        <f aca="false">IFERROR(__xludf.dummyfunction("GOOGLETRANSLATE(B70,""en"",G1)"),"വിഭവങ്ങളുടെ പേര് 4")</f>
        <v>വിഭവങ്ങളുടെ പേര് 4</v>
      </c>
      <c r="H69" s="41" t="str">
        <f aca="false">IFERROR(__xludf.dummyfunction("GOOGLETRANSLATE(B70,""en"",H1)"),"संसाधनांचे नाव 4")</f>
        <v>संसाधनांचे नाव 4</v>
      </c>
      <c r="I69" s="41" t="str">
        <f aca="false">IFERROR(__xludf.dummyfunction("GOOGLETRANSLATE(B70,""en"",I1)"),"સંસાધનનું નામ 4")</f>
        <v>સંસાધનનું નામ 4</v>
      </c>
      <c r="J69" s="41" t="str">
        <f aca="false">IFERROR(__xludf.dummyfunction("GOOGLETRANSLATE(B70,""en"",J1)"),"সম্পদের নাম 4")</f>
        <v>সম্পদের নাম 4</v>
      </c>
      <c r="K69" s="41" t="str">
        <f aca="false">IFERROR(__xludf.dummyfunction("GOOGLETRANSLATE(B70,""en"",K1)"),"وسائل کا نام 4")</f>
        <v>وسائل کا نام 4</v>
      </c>
      <c r="L69" s="41" t="str">
        <f aca="false">IFERROR(__xludf.dummyfunction("GOOGLETRANSLATE(B70,""en"",L1)"),"ਸਰੋਤ ਨਾਮ 4")</f>
        <v>ਸਰੋਤ ਨਾਮ 4</v>
      </c>
      <c r="M69" s="41" t="str">
        <f aca="false">IFERROR(__xludf.dummyfunction("GOOGLETRANSLATE(B70,""en"",M1)"),"ଉତ୍ସ ନାମ 4")</f>
        <v>ଉତ୍ସ ନାମ 4</v>
      </c>
    </row>
    <row r="70" customFormat="false" ht="15" hidden="false" customHeight="false" outlineLevel="0" collapsed="false">
      <c r="A70" s="41" t="s">
        <v>229</v>
      </c>
      <c r="B70" s="41" t="str">
        <f aca="false">'Tasks upload'!J7</f>
        <v>ResourcesName 5</v>
      </c>
      <c r="C70" s="41" t="str">
        <f aca="false">IFERROR(__xludf.dummyfunction("GOOGLETRANSLATE(B71,""en"",C1)"),"संसाधन नाम 5")</f>
        <v>संसाधन नाम 5</v>
      </c>
      <c r="D70" s="41" t="str">
        <f aca="false">IFERROR(__xludf.dummyfunction("GOOGLETRANSLATE(B71,""en"",D1)"),"ಸಂಪನ್ಮೂಲಗಳ ಹೆಸರು 5")</f>
        <v>ಸಂಪನ್ಮೂಲಗಳ ಹೆಸರು 5</v>
      </c>
      <c r="E70" s="41" t="str">
        <f aca="false">IFERROR(__xludf.dummyfunction("GOOGLETRANSLATE(B71,""en"",E1)"),"వనరుల పేరు 5")</f>
        <v>వనరుల పేరు 5</v>
      </c>
      <c r="F70" s="41" t="str">
        <f aca="false">IFERROR(__xludf.dummyfunction("GOOGLETRANSLATE(B71,""en"",F1)"),"வளங்களின் பெயர் 5")</f>
        <v>வளங்களின் பெயர் 5</v>
      </c>
      <c r="G70" s="41" t="str">
        <f aca="false">IFERROR(__xludf.dummyfunction("GOOGLETRANSLATE(B71,""en"",G1)"),"വിഭവങ്ങളുടെ പേര് 5")</f>
        <v>വിഭവങ്ങളുടെ പേര് 5</v>
      </c>
      <c r="H70" s="41" t="str">
        <f aca="false">IFERROR(__xludf.dummyfunction("GOOGLETRANSLATE(B71,""en"",H1)"),"संसाधनांचे नाव 5")</f>
        <v>संसाधनांचे नाव 5</v>
      </c>
      <c r="I70" s="41" t="str">
        <f aca="false">IFERROR(__xludf.dummyfunction("GOOGLETRANSLATE(B71,""en"",I1)"),"સંસાધનનું નામ 5")</f>
        <v>સંસાધનનું નામ 5</v>
      </c>
      <c r="J70" s="41" t="str">
        <f aca="false">IFERROR(__xludf.dummyfunction("GOOGLETRANSLATE(B71,""en"",J1)"),"সম্পদের নাম 5")</f>
        <v>সম্পদের নাম 5</v>
      </c>
      <c r="K70" s="41" t="str">
        <f aca="false">IFERROR(__xludf.dummyfunction("GOOGLETRANSLATE(B71,""en"",K1)"),"وسائل کا نام 5")</f>
        <v>وسائل کا نام 5</v>
      </c>
      <c r="L70" s="41" t="str">
        <f aca="false">IFERROR(__xludf.dummyfunction("GOOGLETRANSLATE(B71,""en"",L1)"),"ਸਰੋਤ ਨਾਮ 5")</f>
        <v>ਸਰੋਤ ਨਾਮ 5</v>
      </c>
      <c r="M70" s="41" t="str">
        <f aca="false">IFERROR(__xludf.dummyfunction("GOOGLETRANSLATE(B71,""en"",M1)"),"ଉତ୍ସ ନାମ 5")</f>
        <v>ଉତ୍ସ ନାମ 5</v>
      </c>
    </row>
    <row r="71" customFormat="false" ht="15" hidden="false" customHeight="false" outlineLevel="0" collapsed="false">
      <c r="A71" s="41" t="s">
        <v>230</v>
      </c>
      <c r="B71" s="41" t="str">
        <f aca="false">'Tasks upload'!J8</f>
        <v>ResourcesName 6</v>
      </c>
      <c r="C71" s="41" t="str">
        <f aca="false">IFERROR(__xludf.dummyfunction("GOOGLETRANSLATE(B72,""en"",C1)"),"संसाधन नाम 6")</f>
        <v>संसाधन नाम 6</v>
      </c>
      <c r="D71" s="41" t="str">
        <f aca="false">IFERROR(__xludf.dummyfunction("GOOGLETRANSLATE(B72,""en"",D1)"),"ಸಂಪನ್ಮೂಲಗಳ ಹೆಸರು 6")</f>
        <v>ಸಂಪನ್ಮೂಲಗಳ ಹೆಸರು 6</v>
      </c>
      <c r="E71" s="41" t="str">
        <f aca="false">IFERROR(__xludf.dummyfunction("GOOGLETRANSLATE(B72,""en"",E1)"),"వనరుల పేరు 6")</f>
        <v>వనరుల పేరు 6</v>
      </c>
      <c r="F71" s="41" t="str">
        <f aca="false">IFERROR(__xludf.dummyfunction("GOOGLETRANSLATE(B72,""en"",F1)"),"வளங்களின் பெயர் 6")</f>
        <v>வளங்களின் பெயர் 6</v>
      </c>
      <c r="G71" s="41" t="str">
        <f aca="false">IFERROR(__xludf.dummyfunction("GOOGLETRANSLATE(B72,""en"",G1)"),"വിഭവങ്ങളുടെ പേര് 6")</f>
        <v>വിഭവങ്ങളുടെ പേര് 6</v>
      </c>
      <c r="H71" s="41" t="str">
        <f aca="false">IFERROR(__xludf.dummyfunction("GOOGLETRANSLATE(B72,""en"",H1)"),"संसाधनांचे नाव 6")</f>
        <v>संसाधनांचे नाव 6</v>
      </c>
      <c r="I71" s="41" t="str">
        <f aca="false">IFERROR(__xludf.dummyfunction("GOOGLETRANSLATE(B72,""en"",I1)"),"સંસાધનનું નામ 6")</f>
        <v>સંસાધનનું નામ 6</v>
      </c>
      <c r="J71" s="41" t="str">
        <f aca="false">IFERROR(__xludf.dummyfunction("GOOGLETRANSLATE(B72,""en"",J1)"),"সম্পদের নাম 6")</f>
        <v>সম্পদের নাম 6</v>
      </c>
      <c r="K71" s="41" t="str">
        <f aca="false">IFERROR(__xludf.dummyfunction("GOOGLETRANSLATE(B72,""en"",K1)"),"وسائل کا نام 6")</f>
        <v>وسائل کا نام 6</v>
      </c>
      <c r="L71" s="41" t="str">
        <f aca="false">IFERROR(__xludf.dummyfunction("GOOGLETRANSLATE(B72,""en"",L1)"),"ਸਰੋਤ ਨਾਮ 6")</f>
        <v>ਸਰੋਤ ਨਾਮ 6</v>
      </c>
      <c r="M71" s="41" t="str">
        <f aca="false">IFERROR(__xludf.dummyfunction("GOOGLETRANSLATE(B72,""en"",M1)"),"ଉତ୍ସ ନାମ 6")</f>
        <v>ଉତ୍ସ ନାମ 6</v>
      </c>
    </row>
    <row r="72" customFormat="false" ht="15" hidden="false" customHeight="false" outlineLevel="0" collapsed="false">
      <c r="A72" s="41" t="s">
        <v>231</v>
      </c>
      <c r="B72" s="41" t="str">
        <f aca="false">'Tasks upload'!J9</f>
        <v>ResourcesName 7</v>
      </c>
      <c r="C72" s="41" t="str">
        <f aca="false">IFERROR(__xludf.dummyfunction("GOOGLETRANSLATE(B73,""en"",C1)"),"संसाधन नाम 7")</f>
        <v>संसाधन नाम 7</v>
      </c>
      <c r="D72" s="41" t="str">
        <f aca="false">IFERROR(__xludf.dummyfunction("GOOGLETRANSLATE(B73,""en"",D1)"),"ಸಂಪನ್ಮೂಲಗಳ ಹೆಸರು 7")</f>
        <v>ಸಂಪನ್ಮೂಲಗಳ ಹೆಸರು 7</v>
      </c>
      <c r="E72" s="41" t="str">
        <f aca="false">IFERROR(__xludf.dummyfunction("GOOGLETRANSLATE(B73,""en"",E1)"),"వనరుల పేరు 7")</f>
        <v>వనరుల పేరు 7</v>
      </c>
      <c r="F72" s="41" t="str">
        <f aca="false">IFERROR(__xludf.dummyfunction("GOOGLETRANSLATE(B73,""en"",F1)"),"ஆதாரங்களின் பெயர் 7")</f>
        <v>ஆதாரங்களின் பெயர் 7</v>
      </c>
      <c r="G72" s="41" t="str">
        <f aca="false">IFERROR(__xludf.dummyfunction("GOOGLETRANSLATE(B73,""en"",G1)"),"വിഭവങ്ങളുടെ പേര് 7")</f>
        <v>വിഭവങ്ങളുടെ പേര് 7</v>
      </c>
      <c r="H72" s="41" t="str">
        <f aca="false">IFERROR(__xludf.dummyfunction("GOOGLETRANSLATE(B73,""en"",H1)"),"संसाधनांचे नाव 7")</f>
        <v>संसाधनांचे नाव 7</v>
      </c>
      <c r="I72" s="41" t="str">
        <f aca="false">IFERROR(__xludf.dummyfunction("GOOGLETRANSLATE(B73,""en"",I1)"),"સંસાધનનું નામ 7")</f>
        <v>સંસાધનનું નામ 7</v>
      </c>
      <c r="J72" s="41" t="str">
        <f aca="false">IFERROR(__xludf.dummyfunction("GOOGLETRANSLATE(B73,""en"",J1)"),"সম্পদের নাম 7")</f>
        <v>সম্পদের নাম 7</v>
      </c>
      <c r="K72" s="41" t="str">
        <f aca="false">IFERROR(__xludf.dummyfunction("GOOGLETRANSLATE(B73,""en"",K1)"),"وسائل کا نام 7")</f>
        <v>وسائل کا نام 7</v>
      </c>
      <c r="L72" s="41" t="str">
        <f aca="false">IFERROR(__xludf.dummyfunction("GOOGLETRANSLATE(B73,""en"",L1)"),"ਸਰੋਤ ਨਾਮ 7")</f>
        <v>ਸਰੋਤ ਨਾਮ 7</v>
      </c>
      <c r="M72" s="41" t="str">
        <f aca="false">IFERROR(__xludf.dummyfunction("GOOGLETRANSLATE(B73,""en"",M1)"),"ଉତ୍ସ ନାମ 7")</f>
        <v>ଉତ୍ସ ନାମ 7</v>
      </c>
    </row>
    <row r="73" customFormat="false" ht="15" hidden="false" customHeight="false" outlineLevel="0" collapsed="false">
      <c r="A73" s="41" t="s">
        <v>232</v>
      </c>
      <c r="B73" s="41" t="str">
        <f aca="false">'Tasks upload'!J10</f>
        <v>ResourcesName 8</v>
      </c>
      <c r="C73" s="41" t="str">
        <f aca="false">IFERROR(__xludf.dummyfunction("GOOGLETRANSLATE(B74,""en"",C1)"),"संसाधन नाम 8")</f>
        <v>संसाधन नाम 8</v>
      </c>
      <c r="D73" s="41" t="str">
        <f aca="false">IFERROR(__xludf.dummyfunction("GOOGLETRANSLATE(B74,""en"",D1)"),"ಸಂಪನ್ಮೂಲಗಳ ಹೆಸರು 8")</f>
        <v>ಸಂಪನ್ಮೂಲಗಳ ಹೆಸರು 8</v>
      </c>
      <c r="E73" s="41" t="str">
        <f aca="false">IFERROR(__xludf.dummyfunction("GOOGLETRANSLATE(B74,""en"",E1)"),"వనరుల పేరు 8")</f>
        <v>వనరుల పేరు 8</v>
      </c>
      <c r="F73" s="41" t="str">
        <f aca="false">IFERROR(__xludf.dummyfunction("GOOGLETRANSLATE(B74,""en"",F1)"),"வளங்களின் பெயர் 8")</f>
        <v>வளங்களின் பெயர் 8</v>
      </c>
      <c r="G73" s="41" t="str">
        <f aca="false">IFERROR(__xludf.dummyfunction("GOOGLETRANSLATE(B74,""en"",G1)"),"വിഭവങ്ങളുടെ പേര് 8")</f>
        <v>വിഭവങ്ങളുടെ പേര് 8</v>
      </c>
      <c r="H73" s="41" t="str">
        <f aca="false">IFERROR(__xludf.dummyfunction("GOOGLETRANSLATE(B74,""en"",H1)"),"संसाधनांचे नाव 8")</f>
        <v>संसाधनांचे नाव 8</v>
      </c>
      <c r="I73" s="41" t="str">
        <f aca="false">IFERROR(__xludf.dummyfunction("GOOGLETRANSLATE(B74,""en"",I1)"),"સંસાધનનું નામ 8")</f>
        <v>સંસાધનનું નામ 8</v>
      </c>
      <c r="J73" s="41" t="str">
        <f aca="false">IFERROR(__xludf.dummyfunction("GOOGLETRANSLATE(B74,""en"",J1)"),"সম্পদের নাম 8")</f>
        <v>সম্পদের নাম 8</v>
      </c>
      <c r="K73" s="41" t="str">
        <f aca="false">IFERROR(__xludf.dummyfunction("GOOGLETRANSLATE(B74,""en"",K1)"),"وسائل کا نام 8")</f>
        <v>وسائل کا نام 8</v>
      </c>
      <c r="L73" s="41" t="str">
        <f aca="false">IFERROR(__xludf.dummyfunction("GOOGLETRANSLATE(B74,""en"",L1)"),"ਸਰੋਤ ਨਾਮ 8")</f>
        <v>ਸਰੋਤ ਨਾਮ 8</v>
      </c>
      <c r="M73" s="41" t="str">
        <f aca="false">IFERROR(__xludf.dummyfunction("GOOGLETRANSLATE(B74,""en"",M1)"),"ଉତ୍ସ ନାମ 8")</f>
        <v>ଉତ୍ସ ନାମ 8</v>
      </c>
    </row>
    <row r="74" customFormat="false" ht="15" hidden="false" customHeight="false" outlineLevel="0" collapsed="false">
      <c r="A74" s="41" t="s">
        <v>233</v>
      </c>
      <c r="B74" s="41" t="str">
        <f aca="false">'Tasks upload'!J11</f>
        <v>ResourcesName 9</v>
      </c>
      <c r="C74" s="41" t="str">
        <f aca="false">IFERROR(__xludf.dummyfunction("GOOGLETRANSLATE(B75,""en"",C1)"),"संसाधन नाम 9")</f>
        <v>संसाधन नाम 9</v>
      </c>
      <c r="D74" s="41" t="str">
        <f aca="false">IFERROR(__xludf.dummyfunction("GOOGLETRANSLATE(B75,""en"",D1)"),"ಸಂಪನ್ಮೂಲಗಳ ಹೆಸರು 9")</f>
        <v>ಸಂಪನ್ಮೂಲಗಳ ಹೆಸರು 9</v>
      </c>
      <c r="E74" s="41" t="str">
        <f aca="false">IFERROR(__xludf.dummyfunction("GOOGLETRANSLATE(B75,""en"",E1)"),"వనరుల పేరు 9")</f>
        <v>వనరుల పేరు 9</v>
      </c>
      <c r="F74" s="41" t="str">
        <f aca="false">IFERROR(__xludf.dummyfunction("GOOGLETRANSLATE(B75,""en"",F1)"),"வளங்களின் பெயர் 9")</f>
        <v>வளங்களின் பெயர் 9</v>
      </c>
      <c r="G74" s="41" t="str">
        <f aca="false">IFERROR(__xludf.dummyfunction("GOOGLETRANSLATE(B75,""en"",G1)"),"വിഭവങ്ങളുടെ പേര് 9")</f>
        <v>വിഭവങ്ങളുടെ പേര് 9</v>
      </c>
      <c r="H74" s="41" t="str">
        <f aca="false">IFERROR(__xludf.dummyfunction("GOOGLETRANSLATE(B75,""en"",H1)"),"संसाधनांचे नाव 9")</f>
        <v>संसाधनांचे नाव 9</v>
      </c>
      <c r="I74" s="41" t="str">
        <f aca="false">IFERROR(__xludf.dummyfunction("GOOGLETRANSLATE(B75,""en"",I1)"),"સંસાધનનું નામ 9")</f>
        <v>સંસાધનનું નામ 9</v>
      </c>
      <c r="J74" s="41" t="str">
        <f aca="false">IFERROR(__xludf.dummyfunction("GOOGLETRANSLATE(B75,""en"",J1)"),"সম্পদের নাম 9")</f>
        <v>সম্পদের নাম 9</v>
      </c>
      <c r="K74" s="41" t="str">
        <f aca="false">IFERROR(__xludf.dummyfunction("GOOGLETRANSLATE(B75,""en"",K1)"),"وسائل کا نام 9")</f>
        <v>وسائل کا نام 9</v>
      </c>
      <c r="L74" s="41" t="str">
        <f aca="false">IFERROR(__xludf.dummyfunction("GOOGLETRANSLATE(B75,""en"",L1)"),"ਸਰੋਤ ਨਾਮ 9")</f>
        <v>ਸਰੋਤ ਨਾਮ 9</v>
      </c>
      <c r="M74" s="41" t="str">
        <f aca="false">IFERROR(__xludf.dummyfunction("GOOGLETRANSLATE(B75,""en"",M1)"),"ଉତ୍ସ ନାମ 9")</f>
        <v>ଉତ୍ସ ନାମ 9</v>
      </c>
    </row>
    <row r="75" customFormat="false" ht="15" hidden="false" customHeight="false" outlineLevel="0" collapsed="false">
      <c r="A75" s="41" t="s">
        <v>234</v>
      </c>
      <c r="B75" s="41" t="str">
        <f aca="false">'Tasks upload'!J12</f>
        <v>ResourcesName 10</v>
      </c>
      <c r="C75" s="41" t="str">
        <f aca="false">IFERROR(__xludf.dummyfunction("GOOGLETRANSLATE(B76,""en"",C1)"),"संसाधन नाम 10")</f>
        <v>संसाधन नाम 10</v>
      </c>
      <c r="D75" s="41" t="str">
        <f aca="false">IFERROR(__xludf.dummyfunction("GOOGLETRANSLATE(B76,""en"",D1)"),"ಸಂಪನ್ಮೂಲಗಳ ಹೆಸರು 10")</f>
        <v>ಸಂಪನ್ಮೂಲಗಳ ಹೆಸರು 10</v>
      </c>
      <c r="E75" s="41" t="str">
        <f aca="false">IFERROR(__xludf.dummyfunction("GOOGLETRANSLATE(B76,""en"",E1)"),"వనరుల పేరు 10")</f>
        <v>వనరుల పేరు 10</v>
      </c>
      <c r="F75" s="41" t="str">
        <f aca="false">IFERROR(__xludf.dummyfunction("GOOGLETRANSLATE(B76,""en"",F1)"),"ஆதாரங்களின் பெயர் 10")</f>
        <v>ஆதாரங்களின் பெயர் 10</v>
      </c>
      <c r="G75" s="41" t="str">
        <f aca="false">IFERROR(__xludf.dummyfunction("GOOGLETRANSLATE(B76,""en"",G1)"),"വിഭവങ്ങളുടെ പേര് 10")</f>
        <v>വിഭവങ്ങളുടെ പേര് 10</v>
      </c>
      <c r="H75" s="41" t="str">
        <f aca="false">IFERROR(__xludf.dummyfunction("GOOGLETRANSLATE(B76,""en"",H1)"),"संसाधनांचे नाव 10")</f>
        <v>संसाधनांचे नाव 10</v>
      </c>
      <c r="I75" s="41" t="str">
        <f aca="false">IFERROR(__xludf.dummyfunction("GOOGLETRANSLATE(B76,""en"",I1)"),"સંસાધનનું નામ 10")</f>
        <v>સંસાધનનું નામ 10</v>
      </c>
      <c r="J75" s="41" t="str">
        <f aca="false">IFERROR(__xludf.dummyfunction("GOOGLETRANSLATE(B76,""en"",J1)"),"সম্পদের নাম 10")</f>
        <v>সম্পদের নাম 10</v>
      </c>
      <c r="K75" s="41" t="str">
        <f aca="false">IFERROR(__xludf.dummyfunction("GOOGLETRANSLATE(B76,""en"",K1)"),"وسائل کا نام 10")</f>
        <v>وسائل کا نام 10</v>
      </c>
      <c r="L75" s="41" t="str">
        <f aca="false">IFERROR(__xludf.dummyfunction("GOOGLETRANSLATE(B76,""en"",L1)"),"ਸਰੋਤ ਨਾਮ 10")</f>
        <v>ਸਰੋਤ ਨਾਮ 10</v>
      </c>
      <c r="M75" s="41" t="str">
        <f aca="false">IFERROR(__xludf.dummyfunction("GOOGLETRANSLATE(B76,""en"",M1)"),"ଉତ୍ସ ନାମ 10")</f>
        <v>ଉତ୍ସ ନାମ 10</v>
      </c>
    </row>
    <row r="76" customFormat="false" ht="15" hidden="false" customHeight="false" outlineLevel="0" collapsed="false">
      <c r="A76" s="41"/>
      <c r="B76" s="41"/>
      <c r="C76" s="41"/>
      <c r="D76" s="41"/>
      <c r="E76" s="41"/>
      <c r="F76" s="41"/>
      <c r="G76" s="41"/>
      <c r="H76" s="41"/>
      <c r="I76" s="41"/>
    </row>
    <row r="77" customFormat="false" ht="15" hidden="false" customHeight="false" outlineLevel="0" collapsed="false">
      <c r="A77" s="41"/>
      <c r="B77" s="41"/>
      <c r="C77" s="41"/>
      <c r="D77" s="41"/>
      <c r="E77" s="41"/>
      <c r="F77" s="41"/>
      <c r="G77" s="41"/>
      <c r="H77" s="41"/>
      <c r="I77" s="41"/>
    </row>
    <row r="78" customFormat="false" ht="15" hidden="false" customHeight="false" outlineLevel="0" collapsed="false">
      <c r="A78" s="41"/>
      <c r="B78" s="41"/>
      <c r="C78" s="41"/>
      <c r="D78" s="41"/>
      <c r="E78" s="41"/>
      <c r="F78" s="41"/>
      <c r="G78" s="41"/>
      <c r="H78" s="41"/>
      <c r="I78" s="41"/>
    </row>
    <row r="79" customFormat="false" ht="15" hidden="false" customHeight="false" outlineLevel="0" collapsed="false">
      <c r="A79" s="41"/>
      <c r="B79" s="41"/>
      <c r="C79" s="41"/>
      <c r="D79" s="41"/>
      <c r="E79" s="41"/>
      <c r="F79" s="41"/>
      <c r="G79" s="41"/>
      <c r="H79" s="41"/>
      <c r="I79" s="41"/>
    </row>
    <row r="80" customFormat="false" ht="15" hidden="false" customHeight="false" outlineLevel="0" collapsed="false">
      <c r="A80" s="41"/>
      <c r="B80" s="41"/>
      <c r="C80" s="41"/>
      <c r="D80" s="41"/>
      <c r="E80" s="41"/>
      <c r="F80" s="41"/>
      <c r="G80" s="41"/>
      <c r="H80" s="41"/>
      <c r="I80" s="41"/>
    </row>
    <row r="81" customFormat="false" ht="15" hidden="false" customHeight="false" outlineLevel="0" collapsed="false">
      <c r="A81" s="41"/>
      <c r="B81" s="41"/>
      <c r="C81" s="41"/>
      <c r="D81" s="41"/>
      <c r="E81" s="41"/>
      <c r="F81" s="41"/>
      <c r="G81" s="41"/>
      <c r="H81" s="41"/>
      <c r="I81" s="41"/>
    </row>
    <row r="82" customFormat="false" ht="15" hidden="false" customHeight="false" outlineLevel="0" collapsed="false">
      <c r="A82" s="41"/>
      <c r="B82" s="41"/>
      <c r="C82" s="41"/>
      <c r="D82" s="41"/>
      <c r="E82" s="41"/>
      <c r="F82" s="41"/>
      <c r="G82" s="41"/>
      <c r="H82" s="41"/>
      <c r="I82" s="41"/>
    </row>
    <row r="83" customFormat="false" ht="15" hidden="false" customHeight="false" outlineLevel="0" collapsed="false">
      <c r="A83" s="41"/>
      <c r="B83" s="41"/>
      <c r="C83" s="41"/>
      <c r="D83" s="41"/>
      <c r="E83" s="41"/>
      <c r="F83" s="41"/>
      <c r="G83" s="41"/>
      <c r="H83" s="41"/>
      <c r="I83" s="41"/>
    </row>
    <row r="84" customFormat="false" ht="15" hidden="false" customHeight="false" outlineLevel="0" collapsed="false">
      <c r="A84" s="41"/>
      <c r="B84" s="41"/>
      <c r="C84" s="41"/>
      <c r="D84" s="41"/>
      <c r="E84" s="41"/>
      <c r="F84" s="41"/>
      <c r="G84" s="41"/>
      <c r="H84" s="41"/>
      <c r="I84" s="41"/>
    </row>
    <row r="85" customFormat="false" ht="15" hidden="false" customHeight="false" outlineLevel="0" collapsed="false">
      <c r="A85" s="41"/>
      <c r="B85" s="41"/>
      <c r="C85" s="41"/>
      <c r="D85" s="41"/>
      <c r="E85" s="41"/>
      <c r="F85" s="41"/>
      <c r="G85" s="41"/>
      <c r="H85" s="41"/>
      <c r="I85" s="41"/>
    </row>
    <row r="86" customFormat="false" ht="15" hidden="false" customHeight="false" outlineLevel="0" collapsed="false">
      <c r="A86" s="41"/>
      <c r="B86" s="41"/>
      <c r="C86" s="41"/>
      <c r="D86" s="41"/>
      <c r="E86" s="41"/>
      <c r="F86" s="41"/>
      <c r="G86" s="41"/>
      <c r="H86" s="41"/>
      <c r="I86" s="41"/>
    </row>
    <row r="87" customFormat="false" ht="15" hidden="false" customHeight="false" outlineLevel="0" collapsed="false">
      <c r="A87" s="41"/>
      <c r="B87" s="41"/>
      <c r="C87" s="41"/>
      <c r="D87" s="41"/>
      <c r="E87" s="41"/>
      <c r="F87" s="41"/>
      <c r="G87" s="41"/>
      <c r="H87" s="41"/>
      <c r="I87" s="41"/>
    </row>
    <row r="88" customFormat="false" ht="15" hidden="false" customHeight="false" outlineLevel="0" collapsed="false">
      <c r="A88" s="41"/>
      <c r="B88" s="41"/>
      <c r="C88" s="41"/>
      <c r="D88" s="41"/>
      <c r="E88" s="41"/>
      <c r="F88" s="41"/>
      <c r="G88" s="41"/>
      <c r="H88" s="41"/>
      <c r="I88" s="41"/>
    </row>
    <row r="89" customFormat="false" ht="15" hidden="false" customHeight="false" outlineLevel="0" collapsed="false">
      <c r="A89" s="41"/>
      <c r="B89" s="41"/>
      <c r="C89" s="41"/>
      <c r="D89" s="41"/>
      <c r="E89" s="41"/>
      <c r="F89" s="41"/>
      <c r="G89" s="41"/>
      <c r="H89" s="41"/>
      <c r="I89" s="41"/>
    </row>
    <row r="90" customFormat="false" ht="15" hidden="false" customHeight="false" outlineLevel="0" collapsed="false">
      <c r="A90" s="41"/>
      <c r="B90" s="41"/>
      <c r="C90" s="41"/>
      <c r="D90" s="41"/>
      <c r="E90" s="41"/>
      <c r="F90" s="41"/>
      <c r="G90" s="41"/>
      <c r="H90" s="41"/>
      <c r="I90" s="41"/>
    </row>
    <row r="91" customFormat="false" ht="15" hidden="false" customHeight="false" outlineLevel="0" collapsed="false">
      <c r="A91" s="41"/>
      <c r="B91" s="41"/>
      <c r="C91" s="41"/>
      <c r="D91" s="41"/>
      <c r="E91" s="41"/>
      <c r="F91" s="41"/>
      <c r="G91" s="41"/>
      <c r="H91" s="41"/>
      <c r="I91" s="41"/>
    </row>
    <row r="92" customFormat="false" ht="15" hidden="false" customHeight="false" outlineLevel="0" collapsed="false">
      <c r="A92" s="41"/>
      <c r="B92" s="41"/>
      <c r="C92" s="41"/>
      <c r="D92" s="41"/>
      <c r="E92" s="41"/>
      <c r="F92" s="41"/>
      <c r="G92" s="41"/>
      <c r="H92" s="41"/>
      <c r="I92" s="41"/>
    </row>
    <row r="93" customFormat="false" ht="15" hidden="false" customHeight="false" outlineLevel="0" collapsed="false">
      <c r="A93" s="41"/>
      <c r="B93" s="41"/>
      <c r="C93" s="41"/>
      <c r="D93" s="41"/>
      <c r="E93" s="41"/>
      <c r="F93" s="41"/>
      <c r="G93" s="41"/>
      <c r="H93" s="41"/>
      <c r="I93" s="41"/>
    </row>
    <row r="94" customFormat="false" ht="15" hidden="false" customHeight="false" outlineLevel="0" collapsed="false">
      <c r="A94" s="41"/>
      <c r="B94" s="41"/>
      <c r="C94" s="41"/>
      <c r="D94" s="41"/>
      <c r="E94" s="41"/>
      <c r="F94" s="41"/>
      <c r="G94" s="41"/>
      <c r="H94" s="41"/>
      <c r="I94" s="41"/>
    </row>
    <row r="95" customFormat="false" ht="15" hidden="false" customHeight="false" outlineLevel="0" collapsed="false">
      <c r="A95" s="41"/>
      <c r="B95" s="41"/>
      <c r="C95" s="41"/>
      <c r="D95" s="41"/>
      <c r="E95" s="41"/>
      <c r="F95" s="41"/>
      <c r="G95" s="41"/>
      <c r="H95" s="41"/>
      <c r="I95" s="41"/>
    </row>
    <row r="96" customFormat="false" ht="15" hidden="false" customHeight="false" outlineLevel="0" collapsed="false">
      <c r="A96" s="41"/>
      <c r="B96" s="41"/>
      <c r="C96" s="41"/>
      <c r="D96" s="41"/>
      <c r="E96" s="41"/>
      <c r="F96" s="41"/>
      <c r="G96" s="41"/>
      <c r="H96" s="41"/>
      <c r="I96" s="41"/>
    </row>
    <row r="97" customFormat="false" ht="15" hidden="false" customHeight="false" outlineLevel="0" collapsed="false">
      <c r="A97" s="41"/>
      <c r="B97" s="41"/>
      <c r="C97" s="41"/>
      <c r="D97" s="41"/>
      <c r="E97" s="41"/>
      <c r="F97" s="41"/>
      <c r="G97" s="41"/>
      <c r="H97" s="41"/>
      <c r="I97" s="41"/>
    </row>
    <row r="98" customFormat="false" ht="15" hidden="false" customHeight="false" outlineLevel="0" collapsed="false">
      <c r="A98" s="41"/>
      <c r="B98" s="41"/>
      <c r="C98" s="41"/>
      <c r="D98" s="41"/>
      <c r="E98" s="41"/>
      <c r="F98" s="41"/>
      <c r="G98" s="41"/>
      <c r="H98" s="41"/>
      <c r="I98" s="41"/>
    </row>
    <row r="99" customFormat="false" ht="15" hidden="false" customHeight="false" outlineLevel="0" collapsed="false">
      <c r="A99" s="41"/>
      <c r="B99" s="41"/>
      <c r="C99" s="41"/>
      <c r="D99" s="41"/>
      <c r="E99" s="41"/>
      <c r="F99" s="41"/>
      <c r="G99" s="41"/>
      <c r="H99" s="41"/>
      <c r="I99" s="41"/>
    </row>
    <row r="100" customFormat="false" ht="15" hidden="false" customHeight="false" outlineLevel="0" collapsed="false">
      <c r="A100" s="41"/>
      <c r="B100" s="41"/>
      <c r="C100" s="41"/>
      <c r="D100" s="41"/>
      <c r="E100" s="41"/>
      <c r="F100" s="41"/>
      <c r="G100" s="41"/>
      <c r="H100" s="41"/>
      <c r="I100" s="41"/>
    </row>
    <row r="101" customFormat="false" ht="15" hidden="false" customHeight="false" outlineLevel="0" collapsed="false">
      <c r="A101" s="41"/>
      <c r="B101" s="41"/>
      <c r="C101" s="41"/>
      <c r="D101" s="41"/>
      <c r="E101" s="41"/>
      <c r="F101" s="41"/>
      <c r="G101" s="41"/>
      <c r="H101" s="41"/>
      <c r="I101" s="41"/>
    </row>
    <row r="102" customFormat="false" ht="15" hidden="false" customHeight="false" outlineLevel="0" collapsed="false">
      <c r="A102" s="41"/>
      <c r="B102" s="41"/>
      <c r="C102" s="41"/>
      <c r="D102" s="41"/>
      <c r="E102" s="41"/>
      <c r="F102" s="41"/>
      <c r="G102" s="41"/>
      <c r="H102" s="41"/>
      <c r="I102" s="41"/>
    </row>
    <row r="103" customFormat="false" ht="15" hidden="false" customHeight="false" outlineLevel="0" collapsed="false">
      <c r="A103" s="41"/>
      <c r="B103" s="41"/>
      <c r="C103" s="41"/>
      <c r="D103" s="41"/>
      <c r="E103" s="41"/>
      <c r="F103" s="41"/>
      <c r="G103" s="41"/>
      <c r="H103" s="41"/>
      <c r="I103" s="41"/>
    </row>
    <row r="104" customFormat="false" ht="15" hidden="false" customHeight="false" outlineLevel="0" collapsed="false">
      <c r="A104" s="41"/>
      <c r="B104" s="41"/>
      <c r="C104" s="41"/>
      <c r="D104" s="41"/>
      <c r="E104" s="41"/>
      <c r="F104" s="41"/>
      <c r="G104" s="41"/>
      <c r="H104" s="41"/>
      <c r="I104" s="41"/>
    </row>
    <row r="105" customFormat="false" ht="15" hidden="false" customHeight="false" outlineLevel="0" collapsed="false">
      <c r="A105" s="41"/>
      <c r="B105" s="41"/>
      <c r="C105" s="41"/>
      <c r="D105" s="41"/>
      <c r="E105" s="41"/>
      <c r="F105" s="41"/>
      <c r="G105" s="41"/>
      <c r="H105" s="41"/>
      <c r="I105" s="41"/>
    </row>
    <row r="106" customFormat="false" ht="15" hidden="false" customHeight="false" outlineLevel="0" collapsed="false">
      <c r="A106" s="41"/>
      <c r="B106" s="41"/>
      <c r="C106" s="41"/>
      <c r="D106" s="41"/>
      <c r="E106" s="41"/>
      <c r="F106" s="41"/>
      <c r="G106" s="41"/>
      <c r="H106" s="41"/>
      <c r="I106" s="41"/>
    </row>
    <row r="107" customFormat="false" ht="15" hidden="false" customHeight="false" outlineLevel="0" collapsed="false">
      <c r="A107" s="41"/>
      <c r="B107" s="41"/>
      <c r="C107" s="41"/>
      <c r="D107" s="41"/>
      <c r="E107" s="41"/>
      <c r="F107" s="41"/>
      <c r="G107" s="41"/>
      <c r="H107" s="41"/>
      <c r="I107" s="41"/>
    </row>
    <row r="108" customFormat="false" ht="15" hidden="false" customHeight="false" outlineLevel="0" collapsed="false">
      <c r="A108" s="41"/>
      <c r="B108" s="41"/>
      <c r="C108" s="41"/>
      <c r="D108" s="41"/>
      <c r="E108" s="41"/>
      <c r="F108" s="41"/>
      <c r="G108" s="41"/>
      <c r="H108" s="41"/>
      <c r="I108" s="41"/>
    </row>
    <row r="109" customFormat="false" ht="15" hidden="false" customHeight="false" outlineLevel="0" collapsed="false">
      <c r="A109" s="41"/>
      <c r="B109" s="41"/>
      <c r="C109" s="41"/>
      <c r="D109" s="41"/>
      <c r="E109" s="41"/>
      <c r="F109" s="41"/>
      <c r="G109" s="41"/>
      <c r="H109" s="41"/>
      <c r="I109" s="41"/>
    </row>
    <row r="110" customFormat="false" ht="15" hidden="false" customHeight="false" outlineLevel="0" collapsed="false">
      <c r="A110" s="41"/>
      <c r="B110" s="41"/>
      <c r="C110" s="41"/>
      <c r="D110" s="41"/>
      <c r="E110" s="41"/>
      <c r="F110" s="41"/>
      <c r="G110" s="41"/>
      <c r="H110" s="41"/>
      <c r="I110" s="41"/>
    </row>
    <row r="111" customFormat="false" ht="15" hidden="false" customHeight="false" outlineLevel="0" collapsed="false">
      <c r="A111" s="41"/>
      <c r="B111" s="41"/>
      <c r="C111" s="41"/>
      <c r="D111" s="41"/>
      <c r="E111" s="41"/>
      <c r="F111" s="41"/>
      <c r="G111" s="41"/>
      <c r="H111" s="41"/>
      <c r="I111" s="41"/>
    </row>
    <row r="112" customFormat="false" ht="15" hidden="false" customHeight="false" outlineLevel="0" collapsed="false">
      <c r="A112" s="41"/>
      <c r="B112" s="41"/>
      <c r="C112" s="41"/>
      <c r="D112" s="41"/>
      <c r="E112" s="41"/>
      <c r="F112" s="41"/>
      <c r="G112" s="41"/>
      <c r="H112" s="41"/>
      <c r="I112" s="41"/>
    </row>
    <row r="113" customFormat="false" ht="15" hidden="false" customHeight="false" outlineLevel="0" collapsed="false">
      <c r="A113" s="41"/>
      <c r="B113" s="41"/>
      <c r="C113" s="41"/>
      <c r="D113" s="41"/>
      <c r="E113" s="41"/>
      <c r="F113" s="41"/>
      <c r="G113" s="41"/>
      <c r="H113" s="41"/>
      <c r="I113" s="41"/>
    </row>
    <row r="114" customFormat="false" ht="15" hidden="false" customHeight="false" outlineLevel="0" collapsed="false">
      <c r="A114" s="41"/>
      <c r="B114" s="41"/>
      <c r="C114" s="41"/>
      <c r="D114" s="41"/>
      <c r="E114" s="41"/>
      <c r="F114" s="41"/>
      <c r="G114" s="41"/>
      <c r="H114" s="41"/>
      <c r="I114" s="41"/>
    </row>
    <row r="115" customFormat="false" ht="15" hidden="false" customHeight="false" outlineLevel="0" collapsed="false">
      <c r="A115" s="41"/>
      <c r="B115" s="41"/>
      <c r="C115" s="41"/>
      <c r="D115" s="41"/>
      <c r="E115" s="41"/>
      <c r="F115" s="41"/>
      <c r="G115" s="41"/>
      <c r="H115" s="41"/>
      <c r="I115" s="41"/>
    </row>
    <row r="116" customFormat="false" ht="15" hidden="false" customHeight="false" outlineLevel="0" collapsed="false">
      <c r="A116" s="41"/>
      <c r="B116" s="41"/>
      <c r="C116" s="41"/>
      <c r="D116" s="41"/>
      <c r="E116" s="41"/>
      <c r="F116" s="41"/>
      <c r="G116" s="41"/>
      <c r="H116" s="41"/>
      <c r="I116" s="41"/>
    </row>
    <row r="117" customFormat="false" ht="15" hidden="false" customHeight="false" outlineLevel="0" collapsed="false">
      <c r="A117" s="41"/>
      <c r="B117" s="41"/>
      <c r="C117" s="41"/>
      <c r="D117" s="41"/>
      <c r="E117" s="41"/>
      <c r="F117" s="41"/>
      <c r="G117" s="41"/>
      <c r="H117" s="41"/>
      <c r="I117" s="41"/>
    </row>
    <row r="118" customFormat="false" ht="15" hidden="false" customHeight="false" outlineLevel="0" collapsed="false">
      <c r="A118" s="41"/>
      <c r="B118" s="41"/>
      <c r="C118" s="41"/>
      <c r="D118" s="41"/>
      <c r="E118" s="41"/>
      <c r="F118" s="41"/>
      <c r="G118" s="41"/>
      <c r="H118" s="41"/>
      <c r="I118" s="41"/>
    </row>
    <row r="119" customFormat="false" ht="15" hidden="false" customHeight="false" outlineLevel="0" collapsed="false">
      <c r="A119" s="41"/>
      <c r="B119" s="41"/>
      <c r="C119" s="41"/>
      <c r="D119" s="41"/>
      <c r="E119" s="41"/>
      <c r="F119" s="41"/>
      <c r="G119" s="41"/>
      <c r="H119" s="41"/>
      <c r="I119" s="41"/>
    </row>
    <row r="120" customFormat="false" ht="15" hidden="false" customHeight="false" outlineLevel="0" collapsed="false">
      <c r="A120" s="41"/>
      <c r="B120" s="41"/>
      <c r="C120" s="41"/>
      <c r="D120" s="41"/>
      <c r="E120" s="41"/>
      <c r="F120" s="41"/>
      <c r="G120" s="41"/>
      <c r="H120" s="41"/>
      <c r="I120" s="41"/>
    </row>
    <row r="121" customFormat="false" ht="15" hidden="false" customHeight="false" outlineLevel="0" collapsed="false">
      <c r="A121" s="41"/>
      <c r="B121" s="41"/>
      <c r="C121" s="41"/>
      <c r="D121" s="41"/>
      <c r="E121" s="41"/>
      <c r="F121" s="41"/>
      <c r="G121" s="41"/>
      <c r="H121" s="41"/>
      <c r="I121" s="41"/>
    </row>
    <row r="122" customFormat="false" ht="15" hidden="false" customHeight="false" outlineLevel="0" collapsed="false">
      <c r="A122" s="41"/>
      <c r="B122" s="41"/>
      <c r="C122" s="41"/>
      <c r="D122" s="41"/>
      <c r="E122" s="41"/>
      <c r="F122" s="41"/>
      <c r="G122" s="41"/>
      <c r="H122" s="41"/>
      <c r="I122" s="41"/>
    </row>
    <row r="123" customFormat="false" ht="15" hidden="false" customHeight="false" outlineLevel="0" collapsed="false">
      <c r="A123" s="41"/>
      <c r="B123" s="41"/>
      <c r="C123" s="41"/>
      <c r="D123" s="41"/>
      <c r="E123" s="41"/>
      <c r="F123" s="41"/>
      <c r="G123" s="41"/>
      <c r="H123" s="41"/>
      <c r="I123" s="41"/>
    </row>
    <row r="124" customFormat="false" ht="15" hidden="false" customHeight="false" outlineLevel="0" collapsed="false">
      <c r="A124" s="41"/>
      <c r="B124" s="41"/>
      <c r="C124" s="41"/>
      <c r="D124" s="41"/>
      <c r="E124" s="41"/>
      <c r="F124" s="41"/>
      <c r="G124" s="41"/>
      <c r="H124" s="41"/>
      <c r="I124" s="41"/>
    </row>
    <row r="125" customFormat="false" ht="15" hidden="false" customHeight="false" outlineLevel="0" collapsed="false">
      <c r="A125" s="41"/>
      <c r="B125" s="41"/>
      <c r="C125" s="41"/>
      <c r="D125" s="41"/>
      <c r="E125" s="41"/>
      <c r="F125" s="41"/>
      <c r="G125" s="41"/>
      <c r="H125" s="41"/>
      <c r="I125" s="41"/>
    </row>
    <row r="126" customFormat="false" ht="15" hidden="false" customHeight="false" outlineLevel="0" collapsed="false">
      <c r="A126" s="41"/>
      <c r="B126" s="41"/>
      <c r="C126" s="41"/>
      <c r="D126" s="41"/>
      <c r="E126" s="41"/>
      <c r="F126" s="41"/>
      <c r="G126" s="41"/>
      <c r="H126" s="41"/>
      <c r="I126" s="41"/>
    </row>
    <row r="127" customFormat="false" ht="15" hidden="false" customHeight="false" outlineLevel="0" collapsed="false">
      <c r="A127" s="41"/>
      <c r="B127" s="41"/>
      <c r="C127" s="41"/>
      <c r="D127" s="41"/>
      <c r="E127" s="41"/>
      <c r="F127" s="41"/>
      <c r="G127" s="41"/>
      <c r="H127" s="41"/>
      <c r="I127" s="41"/>
    </row>
    <row r="128" customFormat="false" ht="15" hidden="false" customHeight="false" outlineLevel="0" collapsed="false">
      <c r="A128" s="41"/>
      <c r="B128" s="41"/>
      <c r="C128" s="41"/>
      <c r="D128" s="41"/>
      <c r="E128" s="41"/>
      <c r="F128" s="41"/>
      <c r="G128" s="41"/>
      <c r="H128" s="41"/>
      <c r="I128" s="41"/>
    </row>
    <row r="129" customFormat="false" ht="15" hidden="false" customHeight="false" outlineLevel="0" collapsed="false">
      <c r="A129" s="41"/>
      <c r="B129" s="41"/>
      <c r="C129" s="41"/>
      <c r="D129" s="41"/>
      <c r="E129" s="41"/>
      <c r="F129" s="41"/>
      <c r="G129" s="41"/>
      <c r="H129" s="41"/>
      <c r="I129" s="41"/>
    </row>
    <row r="130" customFormat="false" ht="15" hidden="false" customHeight="false" outlineLevel="0" collapsed="false">
      <c r="A130" s="41"/>
      <c r="B130" s="41"/>
      <c r="C130" s="41"/>
      <c r="D130" s="41"/>
      <c r="E130" s="41"/>
      <c r="F130" s="41"/>
      <c r="G130" s="41"/>
      <c r="H130" s="41"/>
      <c r="I130" s="41"/>
    </row>
    <row r="131" customFormat="false" ht="15" hidden="false" customHeight="false" outlineLevel="0" collapsed="false">
      <c r="A131" s="41"/>
      <c r="B131" s="41"/>
      <c r="C131" s="41"/>
      <c r="D131" s="41"/>
      <c r="E131" s="41"/>
      <c r="F131" s="41"/>
      <c r="G131" s="41"/>
      <c r="H131" s="41"/>
      <c r="I131" s="41"/>
    </row>
    <row r="132" customFormat="false" ht="15" hidden="false" customHeight="false" outlineLevel="0" collapsed="false">
      <c r="A132" s="41"/>
      <c r="B132" s="41"/>
      <c r="C132" s="41"/>
      <c r="D132" s="41"/>
      <c r="E132" s="41"/>
      <c r="F132" s="41"/>
      <c r="G132" s="41"/>
      <c r="H132" s="41"/>
      <c r="I132" s="41"/>
    </row>
    <row r="133" customFormat="false" ht="15" hidden="false" customHeight="false" outlineLevel="0" collapsed="false">
      <c r="A133" s="41"/>
      <c r="B133" s="41"/>
      <c r="C133" s="41"/>
      <c r="D133" s="41"/>
      <c r="E133" s="41"/>
      <c r="F133" s="41"/>
      <c r="G133" s="41"/>
      <c r="H133" s="41"/>
      <c r="I133" s="41"/>
    </row>
    <row r="134" customFormat="false" ht="15" hidden="false" customHeight="false" outlineLevel="0" collapsed="false">
      <c r="A134" s="41"/>
      <c r="B134" s="41"/>
      <c r="C134" s="41"/>
      <c r="D134" s="41"/>
      <c r="E134" s="41"/>
      <c r="F134" s="41"/>
      <c r="G134" s="41"/>
      <c r="H134" s="41"/>
      <c r="I134" s="41"/>
    </row>
    <row r="135" customFormat="false" ht="15" hidden="false" customHeight="false" outlineLevel="0" collapsed="false">
      <c r="A135" s="41"/>
      <c r="B135" s="41"/>
      <c r="C135" s="41"/>
      <c r="D135" s="41"/>
      <c r="E135" s="41"/>
      <c r="F135" s="41"/>
      <c r="G135" s="41"/>
      <c r="H135" s="41"/>
      <c r="I135" s="41"/>
    </row>
    <row r="136" customFormat="false" ht="15" hidden="false" customHeight="false" outlineLevel="0" collapsed="false">
      <c r="A136" s="41"/>
      <c r="B136" s="41"/>
      <c r="C136" s="41"/>
      <c r="D136" s="41"/>
      <c r="E136" s="41"/>
      <c r="F136" s="41"/>
      <c r="G136" s="41"/>
      <c r="H136" s="41"/>
      <c r="I136" s="41"/>
    </row>
    <row r="137" customFormat="false" ht="15" hidden="false" customHeight="false" outlineLevel="0" collapsed="false">
      <c r="A137" s="41"/>
      <c r="B137" s="41"/>
      <c r="C137" s="41"/>
      <c r="D137" s="41"/>
      <c r="E137" s="41"/>
      <c r="F137" s="41"/>
      <c r="G137" s="41"/>
      <c r="H137" s="41"/>
      <c r="I137" s="41"/>
    </row>
    <row r="138" customFormat="false" ht="15" hidden="false" customHeight="false" outlineLevel="0" collapsed="false">
      <c r="A138" s="41"/>
      <c r="B138" s="41"/>
      <c r="C138" s="41"/>
      <c r="D138" s="41"/>
      <c r="E138" s="41"/>
      <c r="F138" s="41"/>
      <c r="G138" s="41"/>
      <c r="H138" s="41"/>
      <c r="I138" s="41"/>
    </row>
    <row r="139" customFormat="false" ht="15" hidden="false" customHeight="false" outlineLevel="0" collapsed="false">
      <c r="A139" s="41"/>
      <c r="B139" s="41"/>
      <c r="C139" s="41"/>
      <c r="D139" s="41"/>
      <c r="E139" s="41"/>
      <c r="F139" s="41"/>
      <c r="G139" s="41"/>
      <c r="H139" s="41"/>
      <c r="I139" s="41"/>
    </row>
    <row r="140" customFormat="false" ht="15" hidden="false" customHeight="false" outlineLevel="0" collapsed="false">
      <c r="A140" s="41"/>
      <c r="B140" s="41"/>
      <c r="C140" s="41"/>
      <c r="D140" s="41"/>
      <c r="E140" s="41"/>
      <c r="F140" s="41"/>
      <c r="G140" s="41"/>
      <c r="H140" s="41"/>
      <c r="I140" s="41"/>
    </row>
    <row r="141" customFormat="false" ht="15" hidden="false" customHeight="false" outlineLevel="0" collapsed="false">
      <c r="A141" s="41"/>
      <c r="B141" s="41"/>
      <c r="C141" s="41"/>
      <c r="D141" s="41"/>
      <c r="E141" s="41"/>
      <c r="F141" s="41"/>
      <c r="G141" s="41"/>
      <c r="H141" s="41"/>
      <c r="I141" s="41"/>
    </row>
    <row r="142" customFormat="false" ht="15" hidden="false" customHeight="false" outlineLevel="0" collapsed="false">
      <c r="A142" s="41"/>
      <c r="B142" s="41"/>
      <c r="C142" s="41"/>
      <c r="D142" s="41"/>
      <c r="E142" s="41"/>
      <c r="F142" s="41"/>
      <c r="G142" s="41"/>
      <c r="H142" s="41"/>
      <c r="I142" s="41"/>
    </row>
    <row r="143" customFormat="false" ht="15" hidden="false" customHeight="false" outlineLevel="0" collapsed="false">
      <c r="A143" s="41"/>
      <c r="B143" s="41"/>
      <c r="C143" s="41"/>
      <c r="D143" s="41"/>
      <c r="E143" s="41"/>
      <c r="F143" s="41"/>
      <c r="G143" s="41"/>
      <c r="H143" s="41"/>
      <c r="I143" s="41"/>
    </row>
    <row r="144" customFormat="false" ht="15" hidden="false" customHeight="false" outlineLevel="0" collapsed="false">
      <c r="A144" s="41"/>
      <c r="B144" s="41"/>
      <c r="C144" s="41"/>
      <c r="D144" s="41"/>
      <c r="E144" s="41"/>
      <c r="F144" s="41"/>
      <c r="G144" s="41"/>
      <c r="H144" s="41"/>
      <c r="I144" s="41"/>
    </row>
    <row r="145" customFormat="false" ht="15" hidden="false" customHeight="false" outlineLevel="0" collapsed="false">
      <c r="A145" s="41"/>
      <c r="B145" s="41"/>
      <c r="C145" s="41"/>
      <c r="D145" s="41"/>
      <c r="E145" s="41"/>
      <c r="F145" s="41"/>
      <c r="G145" s="41"/>
      <c r="H145" s="41"/>
      <c r="I145" s="41"/>
    </row>
    <row r="146" customFormat="false" ht="15" hidden="false" customHeight="false" outlineLevel="0" collapsed="false">
      <c r="A146" s="41"/>
      <c r="B146" s="41"/>
      <c r="C146" s="41"/>
      <c r="D146" s="41"/>
      <c r="E146" s="41"/>
      <c r="F146" s="41"/>
      <c r="G146" s="41"/>
      <c r="H146" s="41"/>
      <c r="I146" s="41"/>
    </row>
    <row r="147" customFormat="false" ht="15" hidden="false" customHeight="false" outlineLevel="0" collapsed="false">
      <c r="A147" s="41"/>
      <c r="B147" s="41"/>
      <c r="C147" s="41"/>
      <c r="D147" s="41"/>
      <c r="E147" s="41"/>
      <c r="F147" s="41"/>
      <c r="G147" s="41"/>
      <c r="H147" s="41"/>
      <c r="I147" s="41"/>
    </row>
    <row r="148" customFormat="false" ht="15" hidden="false" customHeight="false" outlineLevel="0" collapsed="false">
      <c r="A148" s="41"/>
      <c r="B148" s="41"/>
      <c r="C148" s="41"/>
      <c r="D148" s="41"/>
      <c r="E148" s="41"/>
      <c r="F148" s="41"/>
      <c r="G148" s="41"/>
      <c r="H148" s="41"/>
      <c r="I148" s="41"/>
    </row>
    <row r="149" customFormat="false" ht="15" hidden="false" customHeight="false" outlineLevel="0" collapsed="false">
      <c r="A149" s="41"/>
      <c r="B149" s="41"/>
      <c r="C149" s="41"/>
      <c r="D149" s="41"/>
      <c r="E149" s="41"/>
      <c r="F149" s="41"/>
      <c r="G149" s="41"/>
      <c r="H149" s="41"/>
      <c r="I149" s="41"/>
    </row>
    <row r="150" customFormat="false" ht="15" hidden="false" customHeight="false" outlineLevel="0" collapsed="false">
      <c r="A150" s="41"/>
      <c r="B150" s="41"/>
      <c r="C150" s="41"/>
      <c r="D150" s="41"/>
      <c r="E150" s="41"/>
      <c r="F150" s="41"/>
      <c r="G150" s="41"/>
      <c r="H150" s="41"/>
      <c r="I150" s="41"/>
    </row>
    <row r="151" customFormat="false" ht="15" hidden="false" customHeight="false" outlineLevel="0" collapsed="false">
      <c r="A151" s="41"/>
      <c r="B151" s="41"/>
      <c r="C151" s="41"/>
      <c r="D151" s="41"/>
      <c r="E151" s="41"/>
      <c r="F151" s="41"/>
      <c r="G151" s="41"/>
      <c r="H151" s="41"/>
      <c r="I151" s="41"/>
    </row>
    <row r="152" customFormat="false" ht="15" hidden="false" customHeight="false" outlineLevel="0" collapsed="false">
      <c r="A152" s="41"/>
      <c r="B152" s="41"/>
      <c r="C152" s="41"/>
      <c r="D152" s="41"/>
      <c r="E152" s="41"/>
      <c r="F152" s="41"/>
      <c r="G152" s="41"/>
      <c r="H152" s="41"/>
      <c r="I152" s="41"/>
    </row>
    <row r="153" customFormat="false" ht="15" hidden="false" customHeight="false" outlineLevel="0" collapsed="false">
      <c r="A153" s="41"/>
      <c r="B153" s="41"/>
      <c r="C153" s="41"/>
      <c r="D153" s="41"/>
      <c r="E153" s="41"/>
      <c r="F153" s="41"/>
      <c r="G153" s="41"/>
      <c r="H153" s="41"/>
      <c r="I153" s="41"/>
    </row>
    <row r="154" customFormat="false" ht="15" hidden="false" customHeight="false" outlineLevel="0" collapsed="false">
      <c r="A154" s="41"/>
      <c r="B154" s="41"/>
      <c r="C154" s="41"/>
      <c r="D154" s="41"/>
      <c r="E154" s="41"/>
      <c r="F154" s="41"/>
      <c r="G154" s="41"/>
      <c r="H154" s="41"/>
      <c r="I154" s="41"/>
    </row>
    <row r="155" customFormat="false" ht="15" hidden="false" customHeight="false" outlineLevel="0" collapsed="false">
      <c r="A155" s="41"/>
      <c r="B155" s="41"/>
      <c r="C155" s="41"/>
      <c r="D155" s="41"/>
      <c r="E155" s="41"/>
      <c r="F155" s="41"/>
      <c r="G155" s="41"/>
      <c r="H155" s="41"/>
      <c r="I155" s="41"/>
    </row>
    <row r="156" customFormat="false" ht="15" hidden="false" customHeight="false" outlineLevel="0" collapsed="false">
      <c r="A156" s="41"/>
      <c r="B156" s="41"/>
      <c r="C156" s="41"/>
      <c r="D156" s="41"/>
      <c r="E156" s="41"/>
      <c r="F156" s="41"/>
      <c r="G156" s="41"/>
      <c r="H156" s="41"/>
      <c r="I156" s="41"/>
    </row>
    <row r="157" customFormat="false" ht="15" hidden="false" customHeight="false" outlineLevel="0" collapsed="false">
      <c r="A157" s="41"/>
      <c r="B157" s="41"/>
      <c r="C157" s="41"/>
      <c r="D157" s="41"/>
      <c r="E157" s="41"/>
      <c r="F157" s="41"/>
      <c r="G157" s="41"/>
      <c r="H157" s="41"/>
      <c r="I157" s="41"/>
    </row>
    <row r="158" customFormat="false" ht="15" hidden="false" customHeight="false" outlineLevel="0" collapsed="false">
      <c r="A158" s="41"/>
      <c r="B158" s="41"/>
      <c r="C158" s="41"/>
      <c r="D158" s="41"/>
      <c r="E158" s="41"/>
      <c r="F158" s="41"/>
      <c r="G158" s="41"/>
      <c r="H158" s="41"/>
      <c r="I158" s="41"/>
    </row>
    <row r="159" customFormat="false" ht="15" hidden="false" customHeight="false" outlineLevel="0" collapsed="false">
      <c r="A159" s="41"/>
      <c r="B159" s="41"/>
      <c r="C159" s="41"/>
      <c r="D159" s="41"/>
      <c r="E159" s="41"/>
      <c r="F159" s="41"/>
      <c r="G159" s="41"/>
      <c r="H159" s="41"/>
      <c r="I159" s="41"/>
    </row>
    <row r="160" customFormat="false" ht="15" hidden="false" customHeight="false" outlineLevel="0" collapsed="false">
      <c r="A160" s="41"/>
      <c r="B160" s="41"/>
      <c r="C160" s="41"/>
      <c r="D160" s="41"/>
      <c r="E160" s="41"/>
      <c r="F160" s="41"/>
      <c r="G160" s="41"/>
      <c r="H160" s="41"/>
      <c r="I160" s="41"/>
    </row>
    <row r="161" customFormat="false" ht="15" hidden="false" customHeight="false" outlineLevel="0" collapsed="false">
      <c r="A161" s="41"/>
      <c r="B161" s="41"/>
      <c r="C161" s="41"/>
      <c r="D161" s="41"/>
      <c r="E161" s="41"/>
      <c r="F161" s="41"/>
      <c r="G161" s="41"/>
      <c r="H161" s="41"/>
      <c r="I161" s="41"/>
    </row>
    <row r="162" customFormat="false" ht="15" hidden="false" customHeight="false" outlineLevel="0" collapsed="false">
      <c r="A162" s="41"/>
      <c r="B162" s="41"/>
      <c r="C162" s="41"/>
      <c r="D162" s="41"/>
      <c r="E162" s="41"/>
      <c r="F162" s="41"/>
      <c r="G162" s="41"/>
      <c r="H162" s="41"/>
      <c r="I162" s="41"/>
    </row>
    <row r="163" customFormat="false" ht="15" hidden="false" customHeight="false" outlineLevel="0" collapsed="false">
      <c r="A163" s="41"/>
      <c r="B163" s="41"/>
      <c r="C163" s="41"/>
      <c r="D163" s="41"/>
      <c r="E163" s="41"/>
      <c r="F163" s="41"/>
      <c r="G163" s="41"/>
      <c r="H163" s="41"/>
      <c r="I163" s="41"/>
    </row>
    <row r="164" customFormat="false" ht="15" hidden="false" customHeight="false" outlineLevel="0" collapsed="false">
      <c r="A164" s="41"/>
      <c r="B164" s="41"/>
      <c r="C164" s="41"/>
      <c r="D164" s="41"/>
      <c r="E164" s="41"/>
      <c r="F164" s="41"/>
      <c r="G164" s="41"/>
      <c r="H164" s="41"/>
      <c r="I164" s="41"/>
    </row>
    <row r="165" customFormat="false" ht="15" hidden="false" customHeight="false" outlineLevel="0" collapsed="false">
      <c r="A165" s="41"/>
      <c r="B165" s="41"/>
      <c r="C165" s="41"/>
      <c r="D165" s="41"/>
      <c r="E165" s="41"/>
      <c r="F165" s="41"/>
      <c r="G165" s="41"/>
      <c r="H165" s="41"/>
      <c r="I165" s="41"/>
    </row>
    <row r="166" customFormat="false" ht="15" hidden="false" customHeight="false" outlineLevel="0" collapsed="false">
      <c r="A166" s="41"/>
      <c r="B166" s="41"/>
      <c r="C166" s="41"/>
      <c r="D166" s="41"/>
      <c r="E166" s="41"/>
      <c r="F166" s="41"/>
      <c r="G166" s="41"/>
      <c r="H166" s="41"/>
      <c r="I166" s="41"/>
    </row>
    <row r="167" customFormat="false" ht="15" hidden="false" customHeight="false" outlineLevel="0" collapsed="false">
      <c r="A167" s="41"/>
      <c r="B167" s="41"/>
      <c r="C167" s="41"/>
      <c r="D167" s="41"/>
      <c r="E167" s="41"/>
      <c r="F167" s="41"/>
      <c r="G167" s="41"/>
      <c r="H167" s="41"/>
      <c r="I167" s="41"/>
    </row>
    <row r="168" customFormat="false" ht="15" hidden="false" customHeight="false" outlineLevel="0" collapsed="false">
      <c r="A168" s="41"/>
      <c r="B168" s="41"/>
      <c r="C168" s="41"/>
      <c r="D168" s="41"/>
      <c r="E168" s="41"/>
      <c r="F168" s="41"/>
      <c r="G168" s="41"/>
      <c r="H168" s="41"/>
      <c r="I168" s="41"/>
    </row>
    <row r="169" customFormat="false" ht="15" hidden="false" customHeight="false" outlineLevel="0" collapsed="false">
      <c r="A169" s="41"/>
      <c r="B169" s="41"/>
      <c r="C169" s="41"/>
      <c r="D169" s="41"/>
      <c r="E169" s="41"/>
      <c r="F169" s="41"/>
      <c r="G169" s="41"/>
      <c r="H169" s="41"/>
      <c r="I169" s="41"/>
    </row>
    <row r="170" customFormat="false" ht="15" hidden="false" customHeight="false" outlineLevel="0" collapsed="false">
      <c r="A170" s="41"/>
      <c r="B170" s="41"/>
      <c r="C170" s="41"/>
      <c r="D170" s="41"/>
      <c r="E170" s="41"/>
      <c r="F170" s="41"/>
      <c r="G170" s="41"/>
      <c r="H170" s="41"/>
      <c r="I170" s="41"/>
    </row>
    <row r="171" customFormat="false" ht="15" hidden="false" customHeight="false" outlineLevel="0" collapsed="false">
      <c r="A171" s="41"/>
      <c r="B171" s="41"/>
      <c r="C171" s="41"/>
      <c r="D171" s="41"/>
      <c r="E171" s="41"/>
      <c r="F171" s="41"/>
      <c r="G171" s="41"/>
      <c r="H171" s="41"/>
      <c r="I171" s="41"/>
    </row>
    <row r="172" customFormat="false" ht="15" hidden="false" customHeight="false" outlineLevel="0" collapsed="false">
      <c r="A172" s="41"/>
      <c r="B172" s="41"/>
      <c r="C172" s="41"/>
      <c r="D172" s="41"/>
      <c r="E172" s="41"/>
      <c r="F172" s="41"/>
      <c r="G172" s="41"/>
      <c r="H172" s="41"/>
      <c r="I172" s="41"/>
    </row>
    <row r="173" customFormat="false" ht="15" hidden="false" customHeight="false" outlineLevel="0" collapsed="false">
      <c r="A173" s="41"/>
      <c r="B173" s="41"/>
      <c r="C173" s="41"/>
      <c r="D173" s="41"/>
      <c r="E173" s="41"/>
      <c r="F173" s="41"/>
      <c r="G173" s="41"/>
      <c r="H173" s="41"/>
      <c r="I173" s="41"/>
    </row>
    <row r="174" customFormat="false" ht="15" hidden="false" customHeight="false" outlineLevel="0" collapsed="false">
      <c r="A174" s="41"/>
      <c r="B174" s="41"/>
      <c r="C174" s="41"/>
      <c r="D174" s="41"/>
      <c r="E174" s="41"/>
      <c r="F174" s="41"/>
      <c r="G174" s="41"/>
      <c r="H174" s="41"/>
      <c r="I174" s="41"/>
    </row>
    <row r="175" customFormat="false" ht="15" hidden="false" customHeight="false" outlineLevel="0" collapsed="false">
      <c r="A175" s="41"/>
      <c r="B175" s="41"/>
      <c r="C175" s="41"/>
      <c r="D175" s="41"/>
      <c r="E175" s="41"/>
      <c r="F175" s="41"/>
      <c r="G175" s="41"/>
      <c r="H175" s="41"/>
      <c r="I175" s="41"/>
    </row>
    <row r="176" customFormat="false" ht="15" hidden="false" customHeight="false" outlineLevel="0" collapsed="false">
      <c r="A176" s="41"/>
      <c r="B176" s="41"/>
      <c r="C176" s="41"/>
      <c r="D176" s="41"/>
      <c r="E176" s="41"/>
      <c r="F176" s="41"/>
      <c r="G176" s="41"/>
      <c r="H176" s="41"/>
      <c r="I176" s="41"/>
    </row>
    <row r="177" customFormat="false" ht="15" hidden="false" customHeight="false" outlineLevel="0" collapsed="false">
      <c r="A177" s="41"/>
      <c r="B177" s="41"/>
      <c r="C177" s="41"/>
      <c r="D177" s="41"/>
      <c r="E177" s="41"/>
      <c r="F177" s="41"/>
      <c r="G177" s="41"/>
      <c r="H177" s="41"/>
      <c r="I177" s="41"/>
    </row>
    <row r="178" customFormat="false" ht="15" hidden="false" customHeight="false" outlineLevel="0" collapsed="false">
      <c r="A178" s="41"/>
      <c r="B178" s="41"/>
      <c r="C178" s="41"/>
      <c r="D178" s="41"/>
      <c r="E178" s="41"/>
      <c r="F178" s="41"/>
      <c r="G178" s="41"/>
      <c r="H178" s="41"/>
      <c r="I178" s="41"/>
    </row>
    <row r="179" customFormat="false" ht="15" hidden="false" customHeight="false" outlineLevel="0" collapsed="false">
      <c r="A179" s="41"/>
      <c r="B179" s="41"/>
      <c r="C179" s="41"/>
      <c r="D179" s="41"/>
      <c r="E179" s="41"/>
      <c r="F179" s="41"/>
      <c r="G179" s="41"/>
      <c r="H179" s="41"/>
      <c r="I179" s="41"/>
    </row>
    <row r="180" customFormat="false" ht="15" hidden="false" customHeight="false" outlineLevel="0" collapsed="false">
      <c r="A180" s="41"/>
      <c r="B180" s="41"/>
      <c r="C180" s="41"/>
      <c r="D180" s="41"/>
      <c r="E180" s="41"/>
      <c r="F180" s="41"/>
      <c r="G180" s="41"/>
      <c r="H180" s="41"/>
      <c r="I180" s="41"/>
    </row>
    <row r="181" customFormat="false" ht="15" hidden="false" customHeight="false" outlineLevel="0" collapsed="false">
      <c r="A181" s="41"/>
      <c r="B181" s="41"/>
      <c r="C181" s="41"/>
      <c r="D181" s="41"/>
      <c r="E181" s="41"/>
      <c r="F181" s="41"/>
      <c r="G181" s="41"/>
      <c r="H181" s="41"/>
      <c r="I181" s="41"/>
    </row>
    <row r="182" customFormat="false" ht="15" hidden="false" customHeight="false" outlineLevel="0" collapsed="false">
      <c r="A182" s="41"/>
      <c r="B182" s="41"/>
      <c r="C182" s="41"/>
      <c r="D182" s="41"/>
      <c r="E182" s="41"/>
      <c r="F182" s="41"/>
      <c r="G182" s="41"/>
      <c r="H182" s="41"/>
      <c r="I182" s="41"/>
    </row>
    <row r="183" customFormat="false" ht="15" hidden="false" customHeight="false" outlineLevel="0" collapsed="false">
      <c r="A183" s="41"/>
      <c r="B183" s="41"/>
      <c r="C183" s="41"/>
      <c r="D183" s="41"/>
      <c r="E183" s="41"/>
      <c r="F183" s="41"/>
      <c r="G183" s="41"/>
      <c r="H183" s="41"/>
      <c r="I183" s="41"/>
    </row>
    <row r="184" customFormat="false" ht="15" hidden="false" customHeight="false" outlineLevel="0" collapsed="false">
      <c r="A184" s="41"/>
      <c r="B184" s="41"/>
      <c r="C184" s="41"/>
      <c r="D184" s="41"/>
      <c r="E184" s="41"/>
      <c r="F184" s="41"/>
      <c r="G184" s="41"/>
      <c r="H184" s="41"/>
      <c r="I184" s="41"/>
    </row>
    <row r="185" customFormat="false" ht="15" hidden="false" customHeight="false" outlineLevel="0" collapsed="false">
      <c r="A185" s="41"/>
      <c r="B185" s="41"/>
      <c r="C185" s="41"/>
      <c r="D185" s="41"/>
      <c r="E185" s="41"/>
      <c r="F185" s="41"/>
      <c r="G185" s="41"/>
      <c r="H185" s="41"/>
      <c r="I185" s="41"/>
    </row>
    <row r="186" customFormat="false" ht="15" hidden="false" customHeight="false" outlineLevel="0" collapsed="false">
      <c r="A186" s="41"/>
      <c r="B186" s="41"/>
      <c r="C186" s="41"/>
      <c r="D186" s="41"/>
      <c r="E186" s="41"/>
      <c r="F186" s="41"/>
      <c r="G186" s="41"/>
      <c r="H186" s="41"/>
      <c r="I186" s="41"/>
    </row>
    <row r="187" customFormat="false" ht="15" hidden="false" customHeight="false" outlineLevel="0" collapsed="false">
      <c r="A187" s="41"/>
      <c r="B187" s="41"/>
      <c r="C187" s="41"/>
      <c r="D187" s="41"/>
      <c r="E187" s="41"/>
      <c r="F187" s="41"/>
      <c r="G187" s="41"/>
      <c r="H187" s="41"/>
      <c r="I187" s="41"/>
    </row>
    <row r="188" customFormat="false" ht="15" hidden="false" customHeight="false" outlineLevel="0" collapsed="false">
      <c r="A188" s="41"/>
      <c r="B188" s="41"/>
      <c r="C188" s="41"/>
      <c r="D188" s="41"/>
      <c r="E188" s="41"/>
      <c r="F188" s="41"/>
      <c r="G188" s="41"/>
      <c r="H188" s="41"/>
      <c r="I188" s="41"/>
    </row>
    <row r="189" customFormat="false" ht="15" hidden="false" customHeight="false" outlineLevel="0" collapsed="false">
      <c r="A189" s="41"/>
      <c r="B189" s="41"/>
      <c r="C189" s="41"/>
      <c r="D189" s="41"/>
      <c r="E189" s="41"/>
      <c r="F189" s="41"/>
      <c r="G189" s="41"/>
      <c r="H189" s="41"/>
      <c r="I189" s="41"/>
    </row>
    <row r="190" customFormat="false" ht="15" hidden="false" customHeight="false" outlineLevel="0" collapsed="false">
      <c r="A190" s="41"/>
      <c r="B190" s="41"/>
      <c r="C190" s="41"/>
      <c r="D190" s="41"/>
      <c r="E190" s="41"/>
      <c r="F190" s="41"/>
      <c r="G190" s="41"/>
      <c r="H190" s="41"/>
      <c r="I190" s="41"/>
    </row>
    <row r="191" customFormat="false" ht="15" hidden="false" customHeight="false" outlineLevel="0" collapsed="false">
      <c r="A191" s="41"/>
      <c r="B191" s="41"/>
      <c r="C191" s="41"/>
      <c r="D191" s="41"/>
      <c r="E191" s="41"/>
      <c r="F191" s="41"/>
      <c r="G191" s="41"/>
      <c r="H191" s="41"/>
      <c r="I191" s="41"/>
    </row>
    <row r="192" customFormat="false" ht="15" hidden="false" customHeight="false" outlineLevel="0" collapsed="false">
      <c r="A192" s="41"/>
      <c r="B192" s="41"/>
      <c r="C192" s="41"/>
      <c r="D192" s="41"/>
      <c r="E192" s="41"/>
      <c r="F192" s="41"/>
      <c r="G192" s="41"/>
      <c r="H192" s="41"/>
      <c r="I192" s="41"/>
    </row>
    <row r="193" customFormat="false" ht="15" hidden="false" customHeight="false" outlineLevel="0" collapsed="false">
      <c r="A193" s="41"/>
      <c r="B193" s="41"/>
      <c r="C193" s="41"/>
      <c r="D193" s="41"/>
      <c r="E193" s="41"/>
      <c r="F193" s="41"/>
      <c r="G193" s="41"/>
      <c r="H193" s="41"/>
      <c r="I193" s="41"/>
    </row>
    <row r="194" customFormat="false" ht="15" hidden="false" customHeight="false" outlineLevel="0" collapsed="false">
      <c r="A194" s="41"/>
      <c r="B194" s="41"/>
      <c r="C194" s="41"/>
      <c r="D194" s="41"/>
      <c r="E194" s="41"/>
      <c r="F194" s="41"/>
      <c r="G194" s="41"/>
      <c r="H194" s="41"/>
      <c r="I194" s="41"/>
    </row>
    <row r="195" customFormat="false" ht="15" hidden="false" customHeight="false" outlineLevel="0" collapsed="false">
      <c r="A195" s="41"/>
      <c r="B195" s="41"/>
      <c r="C195" s="41"/>
      <c r="D195" s="41"/>
      <c r="E195" s="41"/>
      <c r="F195" s="41"/>
      <c r="G195" s="41"/>
      <c r="H195" s="41"/>
      <c r="I195" s="41"/>
    </row>
    <row r="196" customFormat="false" ht="15" hidden="false" customHeight="false" outlineLevel="0" collapsed="false">
      <c r="A196" s="41"/>
      <c r="B196" s="41"/>
      <c r="C196" s="41"/>
      <c r="D196" s="41"/>
      <c r="E196" s="41"/>
      <c r="F196" s="41"/>
      <c r="G196" s="41"/>
      <c r="H196" s="41"/>
      <c r="I196" s="41"/>
    </row>
    <row r="197" customFormat="false" ht="15" hidden="false" customHeight="false" outlineLevel="0" collapsed="false">
      <c r="A197" s="41"/>
      <c r="B197" s="41"/>
      <c r="C197" s="41"/>
      <c r="D197" s="41"/>
      <c r="E197" s="41"/>
      <c r="F197" s="41"/>
      <c r="G197" s="41"/>
      <c r="H197" s="41"/>
      <c r="I197" s="41"/>
    </row>
    <row r="198" customFormat="false" ht="15" hidden="false" customHeight="false" outlineLevel="0" collapsed="false">
      <c r="A198" s="41"/>
      <c r="B198" s="41"/>
      <c r="C198" s="41"/>
      <c r="D198" s="41"/>
      <c r="E198" s="41"/>
      <c r="F198" s="41"/>
      <c r="G198" s="41"/>
      <c r="H198" s="41"/>
      <c r="I198" s="41"/>
    </row>
    <row r="199" customFormat="false" ht="15" hidden="false" customHeight="false" outlineLevel="0" collapsed="false">
      <c r="A199" s="41"/>
      <c r="B199" s="41"/>
      <c r="C199" s="41"/>
      <c r="D199" s="41"/>
      <c r="E199" s="41"/>
      <c r="F199" s="41"/>
      <c r="G199" s="41"/>
      <c r="H199" s="41"/>
      <c r="I199" s="41"/>
    </row>
    <row r="200" customFormat="false" ht="15" hidden="false" customHeight="false" outlineLevel="0" collapsed="false">
      <c r="A200" s="41"/>
      <c r="B200" s="41"/>
      <c r="C200" s="41"/>
      <c r="D200" s="41"/>
      <c r="E200" s="41"/>
      <c r="F200" s="41"/>
      <c r="G200" s="41"/>
      <c r="H200" s="41"/>
      <c r="I200" s="41"/>
    </row>
    <row r="201" customFormat="false" ht="15" hidden="false" customHeight="false" outlineLevel="0" collapsed="false">
      <c r="A201" s="41"/>
      <c r="B201" s="41"/>
      <c r="C201" s="41"/>
      <c r="D201" s="41"/>
      <c r="E201" s="41"/>
      <c r="F201" s="41"/>
      <c r="G201" s="41"/>
      <c r="H201" s="41"/>
      <c r="I201" s="41"/>
    </row>
    <row r="202" customFormat="false" ht="15" hidden="false" customHeight="false" outlineLevel="0" collapsed="false">
      <c r="A202" s="41"/>
      <c r="B202" s="41"/>
      <c r="C202" s="41"/>
      <c r="D202" s="41"/>
      <c r="E202" s="41"/>
      <c r="F202" s="41"/>
      <c r="G202" s="41"/>
      <c r="H202" s="41"/>
      <c r="I202" s="41"/>
    </row>
    <row r="203" customFormat="false" ht="15" hidden="false" customHeight="false" outlineLevel="0" collapsed="false">
      <c r="A203" s="41"/>
      <c r="B203" s="41"/>
      <c r="C203" s="41"/>
      <c r="D203" s="41"/>
      <c r="E203" s="41"/>
      <c r="F203" s="41"/>
      <c r="G203" s="41"/>
      <c r="H203" s="41"/>
      <c r="I203" s="41"/>
    </row>
    <row r="204" customFormat="false" ht="15" hidden="false" customHeight="false" outlineLevel="0" collapsed="false">
      <c r="A204" s="41"/>
      <c r="B204" s="41"/>
      <c r="C204" s="41"/>
      <c r="D204" s="41"/>
      <c r="E204" s="41"/>
      <c r="F204" s="41"/>
      <c r="G204" s="41"/>
      <c r="H204" s="41"/>
      <c r="I204" s="41"/>
    </row>
    <row r="205" customFormat="false" ht="15" hidden="false" customHeight="false" outlineLevel="0" collapsed="false">
      <c r="A205" s="41"/>
      <c r="B205" s="41"/>
      <c r="C205" s="41"/>
      <c r="D205" s="41"/>
      <c r="E205" s="41"/>
      <c r="F205" s="41"/>
      <c r="G205" s="41"/>
      <c r="H205" s="41"/>
      <c r="I205" s="41"/>
    </row>
    <row r="206" customFormat="false" ht="15" hidden="false" customHeight="false" outlineLevel="0" collapsed="false">
      <c r="A206" s="41"/>
      <c r="B206" s="41"/>
      <c r="C206" s="41"/>
      <c r="D206" s="41"/>
      <c r="E206" s="41"/>
      <c r="F206" s="41"/>
      <c r="G206" s="41"/>
      <c r="H206" s="41"/>
      <c r="I206" s="41"/>
    </row>
    <row r="207" customFormat="false" ht="15" hidden="false" customHeight="false" outlineLevel="0" collapsed="false">
      <c r="A207" s="41"/>
      <c r="B207" s="41"/>
      <c r="C207" s="41"/>
      <c r="D207" s="41"/>
      <c r="E207" s="41"/>
      <c r="F207" s="41"/>
      <c r="G207" s="41"/>
      <c r="H207" s="41"/>
      <c r="I207" s="41"/>
    </row>
    <row r="208" customFormat="false" ht="15" hidden="false" customHeight="false" outlineLevel="0" collapsed="false">
      <c r="A208" s="41"/>
      <c r="B208" s="41"/>
      <c r="C208" s="41"/>
      <c r="D208" s="41"/>
      <c r="E208" s="41"/>
      <c r="F208" s="41"/>
      <c r="G208" s="41"/>
      <c r="H208" s="41"/>
      <c r="I208" s="41"/>
    </row>
    <row r="209" customFormat="false" ht="15" hidden="false" customHeight="false" outlineLevel="0" collapsed="false">
      <c r="A209" s="41"/>
      <c r="B209" s="41"/>
      <c r="C209" s="41"/>
      <c r="D209" s="41"/>
      <c r="E209" s="41"/>
      <c r="F209" s="41"/>
      <c r="G209" s="41"/>
      <c r="H209" s="41"/>
      <c r="I209" s="41"/>
    </row>
    <row r="210" customFormat="false" ht="15" hidden="false" customHeight="false" outlineLevel="0" collapsed="false">
      <c r="A210" s="41"/>
      <c r="B210" s="41"/>
      <c r="C210" s="41"/>
      <c r="D210" s="41"/>
      <c r="E210" s="41"/>
      <c r="F210" s="41"/>
      <c r="G210" s="41"/>
      <c r="H210" s="41"/>
      <c r="I210" s="41"/>
    </row>
    <row r="211" customFormat="false" ht="15" hidden="false" customHeight="false" outlineLevel="0" collapsed="false">
      <c r="A211" s="41"/>
      <c r="B211" s="41"/>
      <c r="C211" s="41"/>
      <c r="D211" s="41"/>
      <c r="E211" s="41"/>
      <c r="F211" s="41"/>
      <c r="G211" s="41"/>
      <c r="H211" s="41"/>
      <c r="I211" s="41"/>
    </row>
    <row r="212" customFormat="false" ht="15" hidden="false" customHeight="false" outlineLevel="0" collapsed="false">
      <c r="A212" s="41"/>
      <c r="B212" s="41"/>
      <c r="C212" s="41"/>
      <c r="D212" s="41"/>
      <c r="E212" s="41"/>
      <c r="F212" s="41"/>
      <c r="G212" s="41"/>
      <c r="H212" s="41"/>
      <c r="I212" s="41"/>
    </row>
    <row r="213" customFormat="false" ht="15" hidden="false" customHeight="false" outlineLevel="0" collapsed="false">
      <c r="A213" s="41"/>
      <c r="B213" s="41"/>
      <c r="C213" s="41"/>
      <c r="D213" s="41"/>
      <c r="E213" s="41"/>
      <c r="F213" s="41"/>
      <c r="G213" s="41"/>
      <c r="H213" s="41"/>
      <c r="I213" s="41"/>
    </row>
    <row r="214" customFormat="false" ht="15" hidden="false" customHeight="false" outlineLevel="0" collapsed="false">
      <c r="A214" s="41"/>
      <c r="B214" s="41"/>
      <c r="C214" s="41"/>
      <c r="D214" s="41"/>
      <c r="E214" s="41"/>
      <c r="F214" s="41"/>
      <c r="G214" s="41"/>
      <c r="H214" s="41"/>
      <c r="I214" s="41"/>
    </row>
    <row r="215" customFormat="false" ht="15" hidden="false" customHeight="false" outlineLevel="0" collapsed="false">
      <c r="A215" s="41"/>
      <c r="B215" s="41"/>
      <c r="C215" s="41"/>
      <c r="D215" s="41"/>
      <c r="E215" s="41"/>
      <c r="F215" s="41"/>
      <c r="G215" s="41"/>
      <c r="H215" s="41"/>
      <c r="I215" s="41"/>
    </row>
    <row r="216" customFormat="false" ht="15" hidden="false" customHeight="false" outlineLevel="0" collapsed="false">
      <c r="A216" s="41"/>
      <c r="B216" s="41"/>
      <c r="C216" s="41"/>
      <c r="D216" s="41"/>
      <c r="E216" s="41"/>
      <c r="F216" s="41"/>
      <c r="G216" s="41"/>
      <c r="H216" s="41"/>
      <c r="I216" s="41"/>
    </row>
    <row r="217" customFormat="false" ht="15" hidden="false" customHeight="false" outlineLevel="0" collapsed="false">
      <c r="A217" s="41"/>
      <c r="B217" s="41"/>
      <c r="C217" s="41"/>
      <c r="D217" s="41"/>
      <c r="E217" s="41"/>
      <c r="F217" s="41"/>
      <c r="G217" s="41"/>
      <c r="H217" s="41"/>
      <c r="I217" s="41"/>
    </row>
    <row r="218" customFormat="false" ht="15" hidden="false" customHeight="false" outlineLevel="0" collapsed="false">
      <c r="A218" s="41"/>
      <c r="B218" s="41"/>
      <c r="C218" s="41"/>
      <c r="D218" s="41"/>
      <c r="E218" s="41"/>
      <c r="F218" s="41"/>
      <c r="G218" s="41"/>
      <c r="H218" s="41"/>
      <c r="I218" s="41"/>
    </row>
    <row r="219" customFormat="false" ht="15" hidden="false" customHeight="false" outlineLevel="0" collapsed="false">
      <c r="A219" s="41"/>
      <c r="B219" s="41"/>
      <c r="C219" s="41"/>
      <c r="D219" s="41"/>
      <c r="E219" s="41"/>
      <c r="F219" s="41"/>
      <c r="G219" s="41"/>
      <c r="H219" s="41"/>
      <c r="I219" s="41"/>
    </row>
    <row r="220" customFormat="false" ht="15" hidden="false" customHeight="false" outlineLevel="0" collapsed="false">
      <c r="A220" s="41"/>
      <c r="B220" s="41"/>
      <c r="C220" s="41"/>
      <c r="D220" s="41"/>
      <c r="E220" s="41"/>
      <c r="F220" s="41"/>
      <c r="G220" s="41"/>
      <c r="H220" s="41"/>
      <c r="I220" s="41"/>
    </row>
    <row r="221" customFormat="false" ht="15" hidden="false" customHeight="false" outlineLevel="0" collapsed="false">
      <c r="A221" s="41"/>
      <c r="B221" s="41"/>
      <c r="C221" s="41"/>
      <c r="D221" s="41"/>
      <c r="E221" s="41"/>
      <c r="F221" s="41"/>
      <c r="G221" s="41"/>
      <c r="H221" s="41"/>
      <c r="I221" s="41"/>
    </row>
    <row r="222" customFormat="false" ht="15" hidden="false" customHeight="false" outlineLevel="0" collapsed="false">
      <c r="A222" s="41"/>
      <c r="B222" s="41"/>
      <c r="C222" s="41"/>
      <c r="D222" s="41"/>
      <c r="E222" s="41"/>
      <c r="F222" s="41"/>
      <c r="G222" s="41"/>
      <c r="H222" s="41"/>
      <c r="I222" s="41"/>
    </row>
    <row r="223" customFormat="false" ht="15" hidden="false" customHeight="false" outlineLevel="0" collapsed="false">
      <c r="A223" s="41"/>
      <c r="B223" s="41"/>
      <c r="C223" s="41"/>
      <c r="D223" s="41"/>
      <c r="E223" s="41"/>
      <c r="F223" s="41"/>
      <c r="G223" s="41"/>
      <c r="H223" s="41"/>
      <c r="I223" s="41"/>
    </row>
    <row r="224" customFormat="false" ht="15" hidden="false" customHeight="false" outlineLevel="0" collapsed="false">
      <c r="A224" s="41"/>
      <c r="B224" s="41"/>
      <c r="C224" s="41"/>
      <c r="D224" s="41"/>
      <c r="E224" s="41"/>
      <c r="F224" s="41"/>
      <c r="G224" s="41"/>
      <c r="H224" s="41"/>
      <c r="I224" s="41"/>
    </row>
    <row r="225" customFormat="false" ht="15" hidden="false" customHeight="false" outlineLevel="0" collapsed="false">
      <c r="A225" s="41"/>
      <c r="B225" s="41"/>
      <c r="C225" s="41"/>
      <c r="D225" s="41"/>
      <c r="E225" s="41"/>
      <c r="F225" s="41"/>
      <c r="G225" s="41"/>
      <c r="H225" s="41"/>
      <c r="I225" s="41"/>
    </row>
    <row r="226" customFormat="false" ht="15" hidden="false" customHeight="false" outlineLevel="0" collapsed="false">
      <c r="A226" s="41"/>
      <c r="B226" s="41"/>
      <c r="C226" s="41"/>
      <c r="D226" s="41"/>
      <c r="E226" s="41"/>
      <c r="F226" s="41"/>
      <c r="G226" s="41"/>
      <c r="H226" s="41"/>
      <c r="I226" s="41"/>
    </row>
    <row r="227" customFormat="false" ht="15" hidden="false" customHeight="false" outlineLevel="0" collapsed="false">
      <c r="A227" s="41"/>
      <c r="B227" s="41"/>
      <c r="C227" s="41"/>
      <c r="D227" s="41"/>
      <c r="E227" s="41"/>
      <c r="F227" s="41"/>
      <c r="G227" s="41"/>
      <c r="H227" s="41"/>
      <c r="I227" s="41"/>
    </row>
    <row r="228" customFormat="false" ht="15" hidden="false" customHeight="false" outlineLevel="0" collapsed="false">
      <c r="A228" s="41"/>
      <c r="B228" s="41"/>
      <c r="C228" s="41"/>
      <c r="D228" s="41"/>
      <c r="E228" s="41"/>
      <c r="F228" s="41"/>
      <c r="G228" s="41"/>
      <c r="H228" s="41"/>
      <c r="I228" s="41"/>
    </row>
    <row r="229" customFormat="false" ht="15" hidden="false" customHeight="false" outlineLevel="0" collapsed="false">
      <c r="A229" s="41"/>
      <c r="B229" s="41"/>
      <c r="C229" s="41"/>
      <c r="D229" s="41"/>
      <c r="E229" s="41"/>
      <c r="F229" s="41"/>
      <c r="G229" s="41"/>
      <c r="H229" s="41"/>
      <c r="I229" s="41"/>
    </row>
    <row r="230" customFormat="false" ht="15" hidden="false" customHeight="false" outlineLevel="0" collapsed="false">
      <c r="A230" s="41"/>
      <c r="B230" s="41"/>
      <c r="C230" s="41"/>
      <c r="D230" s="41"/>
      <c r="E230" s="41"/>
      <c r="F230" s="41"/>
      <c r="G230" s="41"/>
      <c r="H230" s="41"/>
      <c r="I230" s="41"/>
    </row>
    <row r="231" customFormat="false" ht="15" hidden="false" customHeight="false" outlineLevel="0" collapsed="false">
      <c r="A231" s="41"/>
      <c r="B231" s="41"/>
      <c r="C231" s="41"/>
      <c r="D231" s="41"/>
      <c r="E231" s="41"/>
      <c r="F231" s="41"/>
      <c r="G231" s="41"/>
      <c r="H231" s="41"/>
      <c r="I231" s="41"/>
    </row>
    <row r="232" customFormat="false" ht="15" hidden="false" customHeight="false" outlineLevel="0" collapsed="false">
      <c r="A232" s="41"/>
      <c r="B232" s="41"/>
      <c r="C232" s="41"/>
      <c r="D232" s="41"/>
      <c r="E232" s="41"/>
      <c r="F232" s="41"/>
      <c r="G232" s="41"/>
      <c r="H232" s="41"/>
      <c r="I232" s="41"/>
    </row>
    <row r="233" customFormat="false" ht="15" hidden="false" customHeight="false" outlineLevel="0" collapsed="false">
      <c r="A233" s="41"/>
      <c r="B233" s="41"/>
      <c r="C233" s="41"/>
      <c r="D233" s="41"/>
      <c r="E233" s="41"/>
      <c r="F233" s="41"/>
      <c r="G233" s="41"/>
      <c r="H233" s="41"/>
      <c r="I233" s="41"/>
    </row>
    <row r="234" customFormat="false" ht="15" hidden="false" customHeight="false" outlineLevel="0" collapsed="false">
      <c r="A234" s="41"/>
      <c r="B234" s="41"/>
      <c r="C234" s="41"/>
      <c r="D234" s="41"/>
      <c r="E234" s="41"/>
      <c r="F234" s="41"/>
      <c r="G234" s="41"/>
      <c r="H234" s="41"/>
      <c r="I234" s="41"/>
    </row>
    <row r="235" customFormat="false" ht="15" hidden="false" customHeight="false" outlineLevel="0" collapsed="false">
      <c r="A235" s="41"/>
      <c r="B235" s="41"/>
      <c r="C235" s="41"/>
      <c r="D235" s="41"/>
      <c r="E235" s="41"/>
      <c r="F235" s="41"/>
      <c r="G235" s="41"/>
      <c r="H235" s="41"/>
      <c r="I235" s="41"/>
    </row>
    <row r="236" customFormat="false" ht="15" hidden="false" customHeight="false" outlineLevel="0" collapsed="false">
      <c r="A236" s="41"/>
      <c r="B236" s="41"/>
      <c r="C236" s="41"/>
      <c r="D236" s="41"/>
      <c r="E236" s="41"/>
      <c r="F236" s="41"/>
      <c r="G236" s="41"/>
      <c r="H236" s="41"/>
      <c r="I236" s="41"/>
    </row>
    <row r="237" customFormat="false" ht="15" hidden="false" customHeight="false" outlineLevel="0" collapsed="false">
      <c r="A237" s="41"/>
      <c r="B237" s="41"/>
      <c r="C237" s="41"/>
      <c r="D237" s="41"/>
      <c r="E237" s="41"/>
      <c r="F237" s="41"/>
      <c r="G237" s="41"/>
      <c r="H237" s="41"/>
      <c r="I237" s="41"/>
    </row>
    <row r="238" customFormat="false" ht="15" hidden="false" customHeight="false" outlineLevel="0" collapsed="false">
      <c r="A238" s="41"/>
      <c r="B238" s="41"/>
      <c r="C238" s="41"/>
      <c r="D238" s="41"/>
      <c r="E238" s="41"/>
      <c r="F238" s="41"/>
      <c r="G238" s="41"/>
      <c r="H238" s="41"/>
      <c r="I238" s="41"/>
    </row>
    <row r="239" customFormat="false" ht="15" hidden="false" customHeight="false" outlineLevel="0" collapsed="false">
      <c r="A239" s="41"/>
      <c r="B239" s="41"/>
      <c r="C239" s="41"/>
      <c r="D239" s="41"/>
      <c r="E239" s="41"/>
      <c r="F239" s="41"/>
      <c r="G239" s="41"/>
      <c r="H239" s="41"/>
      <c r="I239" s="41"/>
    </row>
    <row r="240" customFormat="false" ht="15" hidden="false" customHeight="false" outlineLevel="0" collapsed="false">
      <c r="A240" s="41"/>
      <c r="B240" s="41"/>
      <c r="C240" s="41"/>
      <c r="D240" s="41"/>
      <c r="E240" s="41"/>
      <c r="F240" s="41"/>
      <c r="G240" s="41"/>
      <c r="H240" s="41"/>
      <c r="I240" s="41"/>
    </row>
    <row r="241" customFormat="false" ht="15" hidden="false" customHeight="false" outlineLevel="0" collapsed="false">
      <c r="A241" s="41"/>
      <c r="B241" s="41"/>
      <c r="C241" s="41"/>
      <c r="D241" s="41"/>
      <c r="E241" s="41"/>
      <c r="F241" s="41"/>
      <c r="G241" s="41"/>
      <c r="H241" s="41"/>
      <c r="I241" s="41"/>
    </row>
    <row r="242" customFormat="false" ht="15" hidden="false" customHeight="false" outlineLevel="0" collapsed="false">
      <c r="A242" s="41"/>
      <c r="B242" s="41"/>
      <c r="C242" s="41"/>
      <c r="D242" s="41"/>
      <c r="E242" s="41"/>
      <c r="F242" s="41"/>
      <c r="G242" s="41"/>
      <c r="H242" s="41"/>
      <c r="I242" s="41"/>
    </row>
    <row r="243" customFormat="false" ht="15" hidden="false" customHeight="false" outlineLevel="0" collapsed="false">
      <c r="A243" s="41"/>
      <c r="B243" s="41"/>
      <c r="C243" s="41"/>
      <c r="D243" s="41"/>
      <c r="E243" s="41"/>
      <c r="F243" s="41"/>
      <c r="G243" s="41"/>
      <c r="H243" s="41"/>
      <c r="I243" s="41"/>
    </row>
    <row r="244" customFormat="false" ht="15" hidden="false" customHeight="false" outlineLevel="0" collapsed="false">
      <c r="A244" s="41"/>
      <c r="B244" s="41"/>
      <c r="C244" s="41"/>
      <c r="D244" s="41"/>
      <c r="E244" s="41"/>
      <c r="F244" s="41"/>
      <c r="G244" s="41"/>
      <c r="H244" s="41"/>
      <c r="I244" s="41"/>
    </row>
    <row r="245" customFormat="false" ht="15" hidden="false" customHeight="false" outlineLevel="0" collapsed="false">
      <c r="A245" s="41"/>
      <c r="B245" s="41"/>
      <c r="C245" s="41"/>
      <c r="D245" s="41"/>
      <c r="E245" s="41"/>
      <c r="F245" s="41"/>
      <c r="G245" s="41"/>
      <c r="H245" s="41"/>
      <c r="I245" s="41"/>
    </row>
    <row r="246" customFormat="false" ht="15" hidden="false" customHeight="false" outlineLevel="0" collapsed="false">
      <c r="A246" s="41"/>
      <c r="B246" s="41"/>
      <c r="C246" s="41"/>
      <c r="D246" s="41"/>
      <c r="E246" s="41"/>
      <c r="F246" s="41"/>
      <c r="G246" s="41"/>
      <c r="H246" s="41"/>
      <c r="I246" s="41"/>
    </row>
    <row r="247" customFormat="false" ht="15" hidden="false" customHeight="false" outlineLevel="0" collapsed="false">
      <c r="A247" s="41"/>
      <c r="B247" s="41"/>
      <c r="C247" s="41"/>
      <c r="D247" s="41"/>
      <c r="E247" s="41"/>
      <c r="F247" s="41"/>
      <c r="G247" s="41"/>
      <c r="H247" s="41"/>
      <c r="I247" s="41"/>
    </row>
    <row r="248" customFormat="false" ht="15" hidden="false" customHeight="false" outlineLevel="0" collapsed="false">
      <c r="A248" s="41"/>
      <c r="B248" s="41"/>
      <c r="C248" s="41"/>
      <c r="D248" s="41"/>
      <c r="E248" s="41"/>
      <c r="F248" s="41"/>
      <c r="G248" s="41"/>
      <c r="H248" s="41"/>
      <c r="I248" s="41"/>
    </row>
    <row r="249" customFormat="false" ht="15" hidden="false" customHeight="false" outlineLevel="0" collapsed="false">
      <c r="A249" s="41"/>
      <c r="B249" s="41"/>
      <c r="C249" s="41"/>
      <c r="D249" s="41"/>
      <c r="E249" s="41"/>
      <c r="F249" s="41"/>
      <c r="G249" s="41"/>
      <c r="H249" s="41"/>
      <c r="I249" s="41"/>
    </row>
    <row r="250" customFormat="false" ht="15" hidden="false" customHeight="false" outlineLevel="0" collapsed="false">
      <c r="A250" s="41"/>
      <c r="B250" s="41"/>
      <c r="C250" s="41"/>
      <c r="D250" s="41"/>
      <c r="E250" s="41"/>
      <c r="F250" s="41"/>
      <c r="G250" s="41"/>
      <c r="H250" s="41"/>
      <c r="I250" s="41"/>
    </row>
    <row r="251" customFormat="false" ht="15" hidden="false" customHeight="false" outlineLevel="0" collapsed="false">
      <c r="A251" s="41"/>
      <c r="B251" s="41"/>
      <c r="C251" s="41"/>
      <c r="D251" s="41"/>
      <c r="E251" s="41"/>
      <c r="F251" s="41"/>
      <c r="G251" s="41"/>
      <c r="H251" s="41"/>
      <c r="I251" s="41"/>
    </row>
    <row r="252" customFormat="false" ht="15" hidden="false" customHeight="false" outlineLevel="0" collapsed="false">
      <c r="A252" s="41"/>
      <c r="B252" s="41"/>
      <c r="C252" s="41"/>
      <c r="D252" s="41"/>
      <c r="E252" s="41"/>
      <c r="F252" s="41"/>
      <c r="G252" s="41"/>
      <c r="H252" s="41"/>
      <c r="I252" s="41"/>
    </row>
    <row r="253" customFormat="false" ht="15" hidden="false" customHeight="false" outlineLevel="0" collapsed="false">
      <c r="A253" s="41"/>
      <c r="B253" s="41"/>
      <c r="C253" s="41"/>
      <c r="D253" s="41"/>
      <c r="E253" s="41"/>
      <c r="F253" s="41"/>
      <c r="G253" s="41"/>
      <c r="H253" s="41"/>
      <c r="I253" s="41"/>
    </row>
    <row r="254" customFormat="false" ht="15" hidden="false" customHeight="false" outlineLevel="0" collapsed="false">
      <c r="A254" s="41"/>
      <c r="B254" s="41"/>
      <c r="C254" s="41"/>
      <c r="D254" s="41"/>
      <c r="E254" s="41"/>
      <c r="F254" s="41"/>
      <c r="G254" s="41"/>
      <c r="H254" s="41"/>
      <c r="I254" s="41"/>
    </row>
    <row r="255" customFormat="false" ht="15" hidden="false" customHeight="false" outlineLevel="0" collapsed="false">
      <c r="A255" s="41"/>
      <c r="B255" s="41"/>
      <c r="C255" s="41"/>
      <c r="D255" s="41"/>
      <c r="E255" s="41"/>
      <c r="F255" s="41"/>
      <c r="G255" s="41"/>
      <c r="H255" s="41"/>
      <c r="I255" s="41"/>
    </row>
    <row r="256" customFormat="false" ht="15" hidden="false" customHeight="false" outlineLevel="0" collapsed="false">
      <c r="A256" s="41"/>
      <c r="B256" s="41"/>
      <c r="C256" s="41"/>
      <c r="D256" s="41"/>
      <c r="E256" s="41"/>
      <c r="F256" s="41"/>
      <c r="G256" s="41"/>
      <c r="H256" s="41"/>
      <c r="I256" s="41"/>
    </row>
    <row r="257" customFormat="false" ht="15" hidden="false" customHeight="false" outlineLevel="0" collapsed="false">
      <c r="A257" s="41"/>
      <c r="B257" s="41"/>
      <c r="C257" s="41"/>
      <c r="D257" s="41"/>
      <c r="E257" s="41"/>
      <c r="F257" s="41"/>
      <c r="G257" s="41"/>
      <c r="H257" s="41"/>
      <c r="I257" s="41"/>
    </row>
    <row r="258" customFormat="false" ht="15" hidden="false" customHeight="false" outlineLevel="0" collapsed="false">
      <c r="A258" s="41"/>
      <c r="B258" s="41"/>
      <c r="C258" s="41"/>
      <c r="D258" s="41"/>
      <c r="E258" s="41"/>
      <c r="F258" s="41"/>
      <c r="G258" s="41"/>
      <c r="H258" s="41"/>
      <c r="I258" s="41"/>
    </row>
    <row r="259" customFormat="false" ht="15" hidden="false" customHeight="false" outlineLevel="0" collapsed="false">
      <c r="A259" s="41"/>
      <c r="B259" s="41"/>
      <c r="C259" s="41"/>
      <c r="D259" s="41"/>
      <c r="E259" s="41"/>
      <c r="F259" s="41"/>
      <c r="G259" s="41"/>
      <c r="H259" s="41"/>
      <c r="I259" s="41"/>
    </row>
    <row r="260" customFormat="false" ht="15" hidden="false" customHeight="false" outlineLevel="0" collapsed="false">
      <c r="A260" s="41"/>
      <c r="B260" s="41"/>
      <c r="C260" s="41"/>
      <c r="D260" s="41"/>
      <c r="E260" s="41"/>
      <c r="F260" s="41"/>
      <c r="G260" s="41"/>
      <c r="H260" s="41"/>
      <c r="I260" s="41"/>
    </row>
    <row r="261" customFormat="false" ht="15" hidden="false" customHeight="false" outlineLevel="0" collapsed="false">
      <c r="A261" s="41"/>
      <c r="B261" s="41"/>
      <c r="C261" s="41"/>
      <c r="D261" s="41"/>
      <c r="E261" s="41"/>
      <c r="F261" s="41"/>
      <c r="G261" s="41"/>
      <c r="H261" s="41"/>
      <c r="I261" s="41"/>
    </row>
    <row r="262" customFormat="false" ht="15" hidden="false" customHeight="false" outlineLevel="0" collapsed="false">
      <c r="A262" s="41"/>
      <c r="B262" s="41"/>
      <c r="C262" s="41"/>
      <c r="D262" s="41"/>
      <c r="E262" s="41"/>
      <c r="F262" s="41"/>
      <c r="G262" s="41"/>
      <c r="H262" s="41"/>
      <c r="I262" s="41"/>
    </row>
    <row r="263" customFormat="false" ht="15" hidden="false" customHeight="false" outlineLevel="0" collapsed="false">
      <c r="A263" s="41"/>
      <c r="B263" s="41"/>
      <c r="C263" s="41"/>
      <c r="D263" s="41"/>
      <c r="E263" s="41"/>
      <c r="F263" s="41"/>
      <c r="G263" s="41"/>
      <c r="H263" s="41"/>
      <c r="I263" s="41"/>
    </row>
    <row r="264" customFormat="false" ht="15" hidden="false" customHeight="false" outlineLevel="0" collapsed="false">
      <c r="A264" s="41"/>
      <c r="B264" s="41"/>
      <c r="C264" s="41"/>
      <c r="D264" s="41"/>
      <c r="E264" s="41"/>
      <c r="F264" s="41"/>
      <c r="G264" s="41"/>
      <c r="H264" s="41"/>
      <c r="I264" s="41"/>
    </row>
    <row r="265" customFormat="false" ht="15" hidden="false" customHeight="false" outlineLevel="0" collapsed="false">
      <c r="A265" s="41"/>
      <c r="B265" s="41"/>
      <c r="C265" s="41"/>
      <c r="D265" s="41"/>
      <c r="E265" s="41"/>
      <c r="F265" s="41"/>
      <c r="G265" s="41"/>
      <c r="H265" s="41"/>
      <c r="I265" s="41"/>
    </row>
    <row r="266" customFormat="false" ht="15" hidden="false" customHeight="false" outlineLevel="0" collapsed="false">
      <c r="A266" s="41"/>
      <c r="B266" s="41"/>
      <c r="C266" s="41"/>
      <c r="D266" s="41"/>
      <c r="E266" s="41"/>
      <c r="F266" s="41"/>
      <c r="G266" s="41"/>
      <c r="H266" s="41"/>
      <c r="I266" s="41"/>
    </row>
    <row r="267" customFormat="false" ht="15" hidden="false" customHeight="false" outlineLevel="0" collapsed="false">
      <c r="A267" s="41"/>
      <c r="B267" s="41"/>
      <c r="C267" s="41"/>
      <c r="D267" s="41"/>
      <c r="E267" s="41"/>
      <c r="F267" s="41"/>
      <c r="G267" s="41"/>
      <c r="H267" s="41"/>
      <c r="I267" s="41"/>
    </row>
    <row r="268" customFormat="false" ht="15" hidden="false" customHeight="false" outlineLevel="0" collapsed="false">
      <c r="A268" s="41"/>
      <c r="B268" s="41"/>
      <c r="C268" s="41"/>
      <c r="D268" s="41"/>
      <c r="E268" s="41"/>
      <c r="F268" s="41"/>
      <c r="G268" s="41"/>
      <c r="H268" s="41"/>
      <c r="I268" s="41"/>
    </row>
    <row r="269" customFormat="false" ht="15" hidden="false" customHeight="false" outlineLevel="0" collapsed="false">
      <c r="A269" s="41"/>
      <c r="B269" s="41"/>
      <c r="C269" s="41"/>
      <c r="D269" s="41"/>
      <c r="E269" s="41"/>
      <c r="F269" s="41"/>
      <c r="G269" s="41"/>
      <c r="H269" s="41"/>
      <c r="I269" s="41"/>
    </row>
    <row r="270" customFormat="false" ht="15" hidden="false" customHeight="false" outlineLevel="0" collapsed="false">
      <c r="A270" s="41"/>
      <c r="B270" s="41"/>
      <c r="C270" s="41"/>
      <c r="D270" s="41"/>
      <c r="E270" s="41"/>
      <c r="F270" s="41"/>
      <c r="G270" s="41"/>
      <c r="H270" s="41"/>
      <c r="I270" s="41"/>
    </row>
    <row r="271" customFormat="false" ht="15" hidden="false" customHeight="false" outlineLevel="0" collapsed="false">
      <c r="A271" s="41"/>
      <c r="B271" s="41"/>
      <c r="C271" s="41"/>
      <c r="D271" s="41"/>
      <c r="E271" s="41"/>
      <c r="F271" s="41"/>
      <c r="G271" s="41"/>
      <c r="H271" s="41"/>
      <c r="I271" s="41"/>
    </row>
    <row r="272" customFormat="false" ht="15" hidden="false" customHeight="false" outlineLevel="0" collapsed="false">
      <c r="A272" s="41"/>
      <c r="B272" s="41"/>
      <c r="C272" s="41"/>
      <c r="D272" s="41"/>
      <c r="E272" s="41"/>
      <c r="F272" s="41"/>
      <c r="G272" s="41"/>
      <c r="H272" s="41"/>
      <c r="I272" s="41"/>
    </row>
    <row r="273" customFormat="false" ht="15" hidden="false" customHeight="false" outlineLevel="0" collapsed="false">
      <c r="A273" s="41"/>
      <c r="B273" s="41"/>
      <c r="C273" s="41"/>
      <c r="D273" s="41"/>
      <c r="E273" s="41"/>
      <c r="F273" s="41"/>
      <c r="G273" s="41"/>
      <c r="H273" s="41"/>
      <c r="I273" s="41"/>
    </row>
    <row r="274" customFormat="false" ht="15" hidden="false" customHeight="false" outlineLevel="0" collapsed="false">
      <c r="A274" s="41"/>
      <c r="B274" s="41"/>
      <c r="C274" s="41"/>
      <c r="D274" s="41"/>
      <c r="E274" s="41"/>
      <c r="F274" s="41"/>
      <c r="G274" s="41"/>
      <c r="H274" s="41"/>
      <c r="I274" s="41"/>
    </row>
    <row r="275" customFormat="false" ht="15" hidden="false" customHeight="false" outlineLevel="0" collapsed="false">
      <c r="A275" s="41"/>
      <c r="B275" s="41"/>
      <c r="C275" s="41"/>
      <c r="D275" s="41"/>
      <c r="E275" s="41"/>
      <c r="F275" s="41"/>
      <c r="G275" s="41"/>
      <c r="H275" s="41"/>
      <c r="I275" s="41"/>
    </row>
    <row r="276" customFormat="false" ht="15" hidden="false" customHeight="false" outlineLevel="0" collapsed="false">
      <c r="A276" s="41"/>
      <c r="B276" s="41"/>
      <c r="C276" s="41"/>
      <c r="D276" s="41"/>
      <c r="E276" s="41"/>
      <c r="F276" s="41"/>
      <c r="G276" s="41"/>
      <c r="H276" s="41"/>
      <c r="I276" s="41"/>
    </row>
    <row r="277" customFormat="false" ht="15" hidden="false" customHeight="false" outlineLevel="0" collapsed="false">
      <c r="A277" s="41"/>
      <c r="B277" s="41"/>
      <c r="C277" s="41"/>
      <c r="D277" s="41"/>
      <c r="E277" s="41"/>
      <c r="F277" s="41"/>
      <c r="G277" s="41"/>
      <c r="H277" s="41"/>
      <c r="I277" s="41"/>
    </row>
    <row r="278" customFormat="false" ht="15" hidden="false" customHeight="false" outlineLevel="0" collapsed="false">
      <c r="A278" s="41"/>
      <c r="B278" s="41"/>
      <c r="C278" s="41"/>
      <c r="D278" s="41"/>
      <c r="E278" s="41"/>
      <c r="F278" s="41"/>
      <c r="G278" s="41"/>
      <c r="H278" s="41"/>
      <c r="I278" s="41"/>
    </row>
    <row r="279" customFormat="false" ht="15" hidden="false" customHeight="false" outlineLevel="0" collapsed="false">
      <c r="A279" s="41"/>
      <c r="B279" s="41"/>
      <c r="C279" s="41"/>
      <c r="D279" s="41"/>
      <c r="E279" s="41"/>
      <c r="F279" s="41"/>
      <c r="G279" s="41"/>
      <c r="H279" s="41"/>
      <c r="I279" s="41"/>
    </row>
    <row r="280" customFormat="false" ht="15" hidden="false" customHeight="false" outlineLevel="0" collapsed="false">
      <c r="A280" s="41"/>
      <c r="B280" s="41"/>
      <c r="C280" s="41"/>
      <c r="D280" s="41"/>
      <c r="E280" s="41"/>
      <c r="F280" s="41"/>
      <c r="G280" s="41"/>
      <c r="H280" s="41"/>
      <c r="I280" s="41"/>
    </row>
    <row r="281" customFormat="false" ht="15" hidden="false" customHeight="false" outlineLevel="0" collapsed="false">
      <c r="A281" s="41"/>
      <c r="B281" s="41"/>
      <c r="C281" s="41"/>
      <c r="D281" s="41"/>
      <c r="E281" s="41"/>
      <c r="F281" s="41"/>
      <c r="G281" s="41"/>
      <c r="H281" s="41"/>
      <c r="I281" s="41"/>
    </row>
    <row r="282" customFormat="false" ht="15" hidden="false" customHeight="false" outlineLevel="0" collapsed="false">
      <c r="A282" s="41"/>
      <c r="B282" s="41"/>
      <c r="C282" s="41"/>
      <c r="D282" s="41"/>
      <c r="E282" s="41"/>
      <c r="F282" s="41"/>
      <c r="G282" s="41"/>
      <c r="H282" s="41"/>
      <c r="I282" s="41"/>
    </row>
    <row r="283" customFormat="false" ht="15" hidden="false" customHeight="false" outlineLevel="0" collapsed="false">
      <c r="A283" s="41"/>
      <c r="B283" s="41"/>
      <c r="C283" s="41"/>
      <c r="D283" s="41"/>
      <c r="E283" s="41"/>
      <c r="F283" s="41"/>
      <c r="G283" s="41"/>
      <c r="H283" s="41"/>
      <c r="I283" s="41"/>
    </row>
    <row r="284" customFormat="false" ht="15" hidden="false" customHeight="false" outlineLevel="0" collapsed="false">
      <c r="A284" s="41"/>
      <c r="B284" s="41"/>
      <c r="C284" s="41"/>
      <c r="D284" s="41"/>
      <c r="E284" s="41"/>
      <c r="F284" s="41"/>
      <c r="G284" s="41"/>
      <c r="H284" s="41"/>
      <c r="I284" s="41"/>
    </row>
    <row r="285" customFormat="false" ht="15" hidden="false" customHeight="false" outlineLevel="0" collapsed="false">
      <c r="A285" s="41"/>
      <c r="B285" s="41"/>
      <c r="C285" s="41"/>
      <c r="D285" s="41"/>
      <c r="E285" s="41"/>
      <c r="F285" s="41"/>
      <c r="G285" s="41"/>
      <c r="H285" s="41"/>
      <c r="I285" s="41"/>
    </row>
    <row r="286" customFormat="false" ht="15" hidden="false" customHeight="false" outlineLevel="0" collapsed="false">
      <c r="A286" s="41"/>
      <c r="B286" s="41"/>
      <c r="C286" s="41"/>
      <c r="D286" s="41"/>
      <c r="E286" s="41"/>
      <c r="F286" s="41"/>
      <c r="G286" s="41"/>
      <c r="H286" s="41"/>
      <c r="I286" s="41"/>
    </row>
    <row r="287" customFormat="false" ht="15" hidden="false" customHeight="false" outlineLevel="0" collapsed="false">
      <c r="A287" s="41"/>
      <c r="B287" s="41"/>
      <c r="C287" s="41"/>
      <c r="D287" s="41"/>
      <c r="E287" s="41"/>
      <c r="F287" s="41"/>
      <c r="G287" s="41"/>
      <c r="H287" s="41"/>
      <c r="I287" s="41"/>
    </row>
    <row r="288" customFormat="false" ht="15" hidden="false" customHeight="false" outlineLevel="0" collapsed="false">
      <c r="A288" s="41"/>
      <c r="B288" s="41"/>
      <c r="C288" s="41"/>
      <c r="D288" s="41"/>
      <c r="E288" s="41"/>
      <c r="F288" s="41"/>
      <c r="G288" s="41"/>
      <c r="H288" s="41"/>
      <c r="I288" s="41"/>
    </row>
    <row r="289" customFormat="false" ht="15" hidden="false" customHeight="false" outlineLevel="0" collapsed="false">
      <c r="A289" s="41"/>
      <c r="B289" s="41"/>
      <c r="C289" s="41"/>
      <c r="D289" s="41"/>
      <c r="E289" s="41"/>
      <c r="F289" s="41"/>
      <c r="G289" s="41"/>
      <c r="H289" s="41"/>
      <c r="I289" s="41"/>
    </row>
    <row r="290" customFormat="false" ht="15" hidden="false" customHeight="false" outlineLevel="0" collapsed="false">
      <c r="A290" s="41"/>
      <c r="B290" s="41"/>
      <c r="C290" s="41"/>
      <c r="D290" s="41"/>
      <c r="E290" s="41"/>
      <c r="F290" s="41"/>
      <c r="G290" s="41"/>
      <c r="H290" s="41"/>
      <c r="I290" s="41"/>
    </row>
    <row r="291" customFormat="false" ht="15" hidden="false" customHeight="false" outlineLevel="0" collapsed="false">
      <c r="A291" s="41"/>
      <c r="B291" s="41"/>
      <c r="C291" s="41"/>
      <c r="D291" s="41"/>
      <c r="E291" s="41"/>
      <c r="F291" s="41"/>
      <c r="G291" s="41"/>
      <c r="H291" s="41"/>
      <c r="I291" s="41"/>
    </row>
    <row r="292" customFormat="false" ht="15" hidden="false" customHeight="false" outlineLevel="0" collapsed="false">
      <c r="A292" s="41"/>
      <c r="B292" s="41"/>
      <c r="C292" s="41"/>
      <c r="D292" s="41"/>
      <c r="E292" s="41"/>
      <c r="F292" s="41"/>
      <c r="G292" s="41"/>
      <c r="H292" s="41"/>
      <c r="I292" s="41"/>
    </row>
    <row r="293" customFormat="false" ht="15" hidden="false" customHeight="false" outlineLevel="0" collapsed="false">
      <c r="A293" s="41"/>
      <c r="B293" s="41"/>
      <c r="C293" s="41"/>
      <c r="D293" s="41"/>
      <c r="E293" s="41"/>
      <c r="F293" s="41"/>
      <c r="G293" s="41"/>
      <c r="H293" s="41"/>
      <c r="I293" s="41"/>
    </row>
    <row r="294" customFormat="false" ht="15" hidden="false" customHeight="false" outlineLevel="0" collapsed="false">
      <c r="A294" s="41"/>
      <c r="B294" s="41"/>
      <c r="C294" s="41"/>
      <c r="D294" s="41"/>
      <c r="E294" s="41"/>
      <c r="F294" s="41"/>
      <c r="G294" s="41"/>
      <c r="H294" s="41"/>
      <c r="I294" s="41"/>
    </row>
    <row r="295" customFormat="false" ht="15" hidden="false" customHeight="false" outlineLevel="0" collapsed="false">
      <c r="A295" s="41"/>
      <c r="B295" s="41"/>
      <c r="C295" s="41"/>
      <c r="D295" s="41"/>
      <c r="E295" s="41"/>
      <c r="F295" s="41"/>
      <c r="G295" s="41"/>
      <c r="H295" s="41"/>
      <c r="I295" s="41"/>
    </row>
    <row r="296" customFormat="false" ht="15" hidden="false" customHeight="false" outlineLevel="0" collapsed="false">
      <c r="A296" s="41"/>
      <c r="B296" s="41"/>
      <c r="C296" s="41"/>
      <c r="D296" s="41"/>
      <c r="E296" s="41"/>
      <c r="F296" s="41"/>
      <c r="G296" s="41"/>
      <c r="H296" s="41"/>
      <c r="I296" s="41"/>
    </row>
    <row r="297" customFormat="false" ht="15" hidden="false" customHeight="false" outlineLevel="0" collapsed="false">
      <c r="A297" s="41"/>
      <c r="B297" s="41"/>
      <c r="C297" s="41"/>
      <c r="D297" s="41"/>
      <c r="E297" s="41"/>
      <c r="F297" s="41"/>
      <c r="G297" s="41"/>
      <c r="H297" s="41"/>
      <c r="I297" s="41"/>
    </row>
    <row r="298" customFormat="false" ht="15" hidden="false" customHeight="false" outlineLevel="0" collapsed="false">
      <c r="A298" s="41"/>
      <c r="B298" s="41"/>
      <c r="C298" s="41"/>
      <c r="D298" s="41"/>
      <c r="E298" s="41"/>
      <c r="F298" s="41"/>
      <c r="G298" s="41"/>
      <c r="H298" s="41"/>
      <c r="I298" s="41"/>
    </row>
    <row r="299" customFormat="false" ht="15" hidden="false" customHeight="false" outlineLevel="0" collapsed="false">
      <c r="A299" s="41"/>
      <c r="B299" s="41"/>
      <c r="C299" s="41"/>
      <c r="D299" s="41"/>
      <c r="E299" s="41"/>
      <c r="F299" s="41"/>
      <c r="G299" s="41"/>
      <c r="H299" s="41"/>
      <c r="I299" s="41"/>
    </row>
    <row r="300" customFormat="false" ht="15" hidden="false" customHeight="false" outlineLevel="0" collapsed="false">
      <c r="A300" s="41"/>
      <c r="B300" s="41"/>
      <c r="C300" s="41"/>
      <c r="D300" s="41"/>
      <c r="E300" s="41"/>
      <c r="F300" s="41"/>
      <c r="G300" s="41"/>
      <c r="H300" s="41"/>
      <c r="I300" s="41"/>
    </row>
    <row r="301" customFormat="false" ht="15" hidden="false" customHeight="false" outlineLevel="0" collapsed="false">
      <c r="A301" s="41"/>
      <c r="B301" s="41"/>
      <c r="C301" s="41"/>
      <c r="D301" s="41"/>
      <c r="E301" s="41"/>
      <c r="F301" s="41"/>
      <c r="G301" s="41"/>
      <c r="H301" s="41"/>
      <c r="I301" s="41"/>
    </row>
    <row r="302" customFormat="false" ht="15" hidden="false" customHeight="false" outlineLevel="0" collapsed="false">
      <c r="A302" s="41"/>
      <c r="B302" s="41"/>
      <c r="C302" s="41"/>
      <c r="D302" s="41"/>
      <c r="E302" s="41"/>
      <c r="F302" s="41"/>
      <c r="G302" s="41"/>
      <c r="H302" s="41"/>
      <c r="I302" s="41"/>
    </row>
    <row r="303" customFormat="false" ht="15" hidden="false" customHeight="false" outlineLevel="0" collapsed="false">
      <c r="A303" s="41"/>
      <c r="B303" s="41"/>
      <c r="C303" s="41"/>
      <c r="D303" s="41"/>
      <c r="E303" s="41"/>
      <c r="F303" s="41"/>
      <c r="G303" s="41"/>
      <c r="H303" s="41"/>
      <c r="I303" s="41"/>
    </row>
    <row r="304" customFormat="false" ht="15" hidden="false" customHeight="false" outlineLevel="0" collapsed="false">
      <c r="A304" s="41"/>
      <c r="B304" s="41"/>
      <c r="C304" s="41"/>
      <c r="D304" s="41"/>
      <c r="E304" s="41"/>
      <c r="F304" s="41"/>
      <c r="G304" s="41"/>
      <c r="H304" s="41"/>
      <c r="I304" s="41"/>
    </row>
    <row r="305" customFormat="false" ht="15" hidden="false" customHeight="false" outlineLevel="0" collapsed="false">
      <c r="A305" s="41"/>
      <c r="B305" s="41"/>
      <c r="C305" s="41"/>
      <c r="D305" s="41"/>
      <c r="E305" s="41"/>
      <c r="F305" s="41"/>
      <c r="G305" s="41"/>
      <c r="H305" s="41"/>
      <c r="I305" s="41"/>
    </row>
    <row r="306" customFormat="false" ht="15" hidden="false" customHeight="false" outlineLevel="0" collapsed="false">
      <c r="A306" s="41"/>
      <c r="B306" s="41"/>
      <c r="C306" s="41"/>
      <c r="D306" s="41"/>
      <c r="E306" s="41"/>
      <c r="F306" s="41"/>
      <c r="G306" s="41"/>
      <c r="H306" s="41"/>
      <c r="I306" s="41"/>
    </row>
    <row r="307" customFormat="false" ht="15" hidden="false" customHeight="false" outlineLevel="0" collapsed="false">
      <c r="A307" s="41"/>
      <c r="B307" s="41"/>
      <c r="C307" s="41"/>
      <c r="D307" s="41"/>
      <c r="E307" s="41"/>
      <c r="F307" s="41"/>
      <c r="G307" s="41"/>
      <c r="H307" s="41"/>
      <c r="I307" s="41"/>
    </row>
    <row r="308" customFormat="false" ht="15" hidden="false" customHeight="false" outlineLevel="0" collapsed="false">
      <c r="A308" s="41"/>
      <c r="B308" s="41"/>
      <c r="C308" s="41"/>
      <c r="D308" s="41"/>
      <c r="E308" s="41"/>
      <c r="F308" s="41"/>
      <c r="G308" s="41"/>
      <c r="H308" s="41"/>
      <c r="I308" s="41"/>
    </row>
    <row r="309" customFormat="false" ht="15" hidden="false" customHeight="false" outlineLevel="0" collapsed="false">
      <c r="A309" s="41"/>
      <c r="B309" s="41"/>
      <c r="C309" s="41"/>
      <c r="D309" s="41"/>
      <c r="E309" s="41"/>
      <c r="F309" s="41"/>
      <c r="G309" s="41"/>
      <c r="H309" s="41"/>
      <c r="I309" s="41"/>
    </row>
    <row r="310" customFormat="false" ht="15" hidden="false" customHeight="false" outlineLevel="0" collapsed="false">
      <c r="A310" s="41"/>
      <c r="B310" s="41"/>
      <c r="C310" s="41"/>
      <c r="D310" s="41"/>
      <c r="E310" s="41"/>
      <c r="F310" s="41"/>
      <c r="G310" s="41"/>
      <c r="H310" s="41"/>
      <c r="I310" s="41"/>
    </row>
    <row r="311" customFormat="false" ht="15" hidden="false" customHeight="false" outlineLevel="0" collapsed="false">
      <c r="A311" s="41"/>
      <c r="B311" s="41"/>
      <c r="C311" s="41"/>
      <c r="D311" s="41"/>
      <c r="E311" s="41"/>
      <c r="F311" s="41"/>
      <c r="G311" s="41"/>
      <c r="H311" s="41"/>
      <c r="I311" s="41"/>
    </row>
    <row r="312" customFormat="false" ht="15" hidden="false" customHeight="false" outlineLevel="0" collapsed="false">
      <c r="A312" s="41"/>
      <c r="B312" s="41"/>
      <c r="C312" s="41"/>
      <c r="D312" s="41"/>
      <c r="E312" s="41"/>
      <c r="F312" s="41"/>
      <c r="G312" s="41"/>
      <c r="H312" s="41"/>
      <c r="I312" s="41"/>
    </row>
    <row r="313" customFormat="false" ht="15" hidden="false" customHeight="false" outlineLevel="0" collapsed="false">
      <c r="A313" s="41"/>
      <c r="B313" s="41"/>
      <c r="C313" s="41"/>
      <c r="D313" s="41"/>
      <c r="E313" s="41"/>
      <c r="F313" s="41"/>
      <c r="G313" s="41"/>
      <c r="H313" s="41"/>
      <c r="I313" s="41"/>
    </row>
    <row r="314" customFormat="false" ht="15" hidden="false" customHeight="false" outlineLevel="0" collapsed="false">
      <c r="A314" s="41"/>
      <c r="B314" s="41"/>
      <c r="C314" s="41"/>
      <c r="D314" s="41"/>
      <c r="E314" s="41"/>
      <c r="F314" s="41"/>
      <c r="G314" s="41"/>
      <c r="H314" s="41"/>
      <c r="I314" s="41"/>
    </row>
    <row r="315" customFormat="false" ht="15" hidden="false" customHeight="false" outlineLevel="0" collapsed="false">
      <c r="A315" s="41"/>
      <c r="B315" s="41"/>
      <c r="C315" s="41"/>
      <c r="D315" s="41"/>
      <c r="E315" s="41"/>
      <c r="F315" s="41"/>
      <c r="G315" s="41"/>
      <c r="H315" s="41"/>
      <c r="I315" s="41"/>
    </row>
    <row r="316" customFormat="false" ht="15" hidden="false" customHeight="false" outlineLevel="0" collapsed="false">
      <c r="A316" s="41"/>
      <c r="B316" s="41"/>
      <c r="C316" s="41"/>
      <c r="D316" s="41"/>
      <c r="E316" s="41"/>
      <c r="F316" s="41"/>
      <c r="G316" s="41"/>
      <c r="H316" s="41"/>
      <c r="I316" s="41"/>
    </row>
    <row r="317" customFormat="false" ht="15" hidden="false" customHeight="false" outlineLevel="0" collapsed="false">
      <c r="A317" s="41"/>
      <c r="B317" s="41"/>
      <c r="C317" s="41"/>
      <c r="D317" s="41"/>
      <c r="E317" s="41"/>
      <c r="F317" s="41"/>
      <c r="G317" s="41"/>
      <c r="H317" s="41"/>
      <c r="I317" s="41"/>
    </row>
    <row r="318" customFormat="false" ht="15" hidden="false" customHeight="false" outlineLevel="0" collapsed="false">
      <c r="A318" s="41"/>
      <c r="B318" s="41"/>
      <c r="C318" s="41"/>
      <c r="D318" s="41"/>
      <c r="E318" s="41"/>
      <c r="F318" s="41"/>
      <c r="G318" s="41"/>
      <c r="H318" s="41"/>
      <c r="I318" s="41"/>
    </row>
    <row r="319" customFormat="false" ht="15" hidden="false" customHeight="false" outlineLevel="0" collapsed="false">
      <c r="A319" s="41"/>
      <c r="B319" s="41"/>
      <c r="C319" s="41"/>
      <c r="D319" s="41"/>
      <c r="E319" s="41"/>
      <c r="F319" s="41"/>
      <c r="G319" s="41"/>
      <c r="H319" s="41"/>
      <c r="I319" s="41"/>
    </row>
    <row r="320" customFormat="false" ht="15" hidden="false" customHeight="false" outlineLevel="0" collapsed="false">
      <c r="A320" s="41"/>
      <c r="B320" s="41"/>
      <c r="C320" s="41"/>
      <c r="D320" s="41"/>
      <c r="E320" s="41"/>
      <c r="F320" s="41"/>
      <c r="G320" s="41"/>
      <c r="H320" s="41"/>
      <c r="I320" s="41"/>
    </row>
    <row r="321" customFormat="false" ht="15" hidden="false" customHeight="false" outlineLevel="0" collapsed="false">
      <c r="A321" s="41"/>
      <c r="B321" s="41"/>
      <c r="C321" s="41"/>
      <c r="D321" s="41"/>
      <c r="E321" s="41"/>
      <c r="F321" s="41"/>
      <c r="G321" s="41"/>
      <c r="H321" s="41"/>
      <c r="I321" s="41"/>
    </row>
    <row r="322" customFormat="false" ht="15" hidden="false" customHeight="false" outlineLevel="0" collapsed="false">
      <c r="A322" s="41"/>
      <c r="B322" s="41"/>
      <c r="C322" s="41"/>
      <c r="D322" s="41"/>
      <c r="E322" s="41"/>
      <c r="F322" s="41"/>
      <c r="G322" s="41"/>
      <c r="H322" s="41"/>
      <c r="I322" s="41"/>
    </row>
    <row r="323" customFormat="false" ht="15" hidden="false" customHeight="false" outlineLevel="0" collapsed="false">
      <c r="A323" s="41"/>
      <c r="B323" s="41"/>
      <c r="C323" s="41"/>
      <c r="D323" s="41"/>
      <c r="E323" s="41"/>
      <c r="F323" s="41"/>
      <c r="G323" s="41"/>
      <c r="H323" s="41"/>
      <c r="I323" s="41"/>
    </row>
    <row r="324" customFormat="false" ht="15" hidden="false" customHeight="false" outlineLevel="0" collapsed="false">
      <c r="A324" s="41"/>
      <c r="B324" s="41"/>
      <c r="C324" s="41"/>
      <c r="D324" s="41"/>
      <c r="E324" s="41"/>
      <c r="F324" s="41"/>
      <c r="G324" s="41"/>
      <c r="H324" s="41"/>
      <c r="I324" s="41"/>
    </row>
    <row r="325" customFormat="false" ht="15" hidden="false" customHeight="false" outlineLevel="0" collapsed="false">
      <c r="A325" s="41"/>
      <c r="B325" s="41"/>
      <c r="C325" s="41"/>
      <c r="D325" s="41"/>
      <c r="E325" s="41"/>
      <c r="F325" s="41"/>
      <c r="G325" s="41"/>
      <c r="H325" s="41"/>
      <c r="I325" s="41"/>
    </row>
    <row r="326" customFormat="false" ht="15" hidden="false" customHeight="false" outlineLevel="0" collapsed="false">
      <c r="A326" s="41"/>
      <c r="B326" s="41"/>
      <c r="C326" s="41"/>
      <c r="D326" s="41"/>
      <c r="E326" s="41"/>
      <c r="F326" s="41"/>
      <c r="G326" s="41"/>
      <c r="H326" s="41"/>
      <c r="I326" s="41"/>
    </row>
    <row r="327" customFormat="false" ht="15" hidden="false" customHeight="false" outlineLevel="0" collapsed="false">
      <c r="A327" s="41"/>
      <c r="B327" s="41"/>
      <c r="C327" s="41"/>
      <c r="D327" s="41"/>
      <c r="E327" s="41"/>
      <c r="F327" s="41"/>
      <c r="G327" s="41"/>
      <c r="H327" s="41"/>
      <c r="I327" s="41"/>
    </row>
    <row r="328" customFormat="false" ht="15" hidden="false" customHeight="false" outlineLevel="0" collapsed="false">
      <c r="A328" s="41"/>
      <c r="B328" s="41"/>
      <c r="C328" s="41"/>
      <c r="D328" s="41"/>
      <c r="E328" s="41"/>
      <c r="F328" s="41"/>
      <c r="G328" s="41"/>
      <c r="H328" s="41"/>
      <c r="I328" s="41"/>
    </row>
    <row r="329" customFormat="false" ht="15" hidden="false" customHeight="false" outlineLevel="0" collapsed="false">
      <c r="A329" s="41"/>
      <c r="B329" s="41"/>
      <c r="C329" s="41"/>
      <c r="D329" s="41"/>
      <c r="E329" s="41"/>
      <c r="F329" s="41"/>
      <c r="G329" s="41"/>
      <c r="H329" s="41"/>
      <c r="I329" s="41"/>
    </row>
    <row r="330" customFormat="false" ht="15" hidden="false" customHeight="false" outlineLevel="0" collapsed="false">
      <c r="A330" s="41"/>
      <c r="B330" s="41"/>
      <c r="C330" s="41"/>
      <c r="D330" s="41"/>
      <c r="E330" s="41"/>
      <c r="F330" s="41"/>
      <c r="G330" s="41"/>
      <c r="H330" s="41"/>
      <c r="I330" s="41"/>
    </row>
    <row r="331" customFormat="false" ht="15" hidden="false" customHeight="false" outlineLevel="0" collapsed="false">
      <c r="A331" s="41"/>
      <c r="B331" s="41"/>
      <c r="C331" s="41"/>
      <c r="D331" s="41"/>
      <c r="E331" s="41"/>
      <c r="F331" s="41"/>
      <c r="G331" s="41"/>
      <c r="H331" s="41"/>
      <c r="I331" s="41"/>
    </row>
    <row r="332" customFormat="false" ht="15" hidden="false" customHeight="false" outlineLevel="0" collapsed="false">
      <c r="A332" s="41"/>
      <c r="B332" s="41"/>
      <c r="C332" s="41"/>
      <c r="D332" s="41"/>
      <c r="E332" s="41"/>
      <c r="F332" s="41"/>
      <c r="G332" s="41"/>
      <c r="H332" s="41"/>
      <c r="I332" s="41"/>
    </row>
    <row r="333" customFormat="false" ht="15" hidden="false" customHeight="false" outlineLevel="0" collapsed="false">
      <c r="A333" s="41"/>
      <c r="B333" s="41"/>
      <c r="C333" s="41"/>
      <c r="D333" s="41"/>
      <c r="E333" s="41"/>
      <c r="F333" s="41"/>
      <c r="G333" s="41"/>
      <c r="H333" s="41"/>
      <c r="I333" s="41"/>
    </row>
    <row r="334" customFormat="false" ht="15" hidden="false" customHeight="false" outlineLevel="0" collapsed="false">
      <c r="A334" s="41"/>
      <c r="B334" s="41"/>
      <c r="C334" s="41"/>
      <c r="D334" s="41"/>
      <c r="E334" s="41"/>
      <c r="F334" s="41"/>
      <c r="G334" s="41"/>
      <c r="H334" s="41"/>
      <c r="I334" s="41"/>
    </row>
    <row r="335" customFormat="false" ht="15" hidden="false" customHeight="false" outlineLevel="0" collapsed="false">
      <c r="A335" s="41"/>
      <c r="B335" s="41"/>
      <c r="C335" s="41"/>
      <c r="D335" s="41"/>
      <c r="E335" s="41"/>
      <c r="F335" s="41"/>
      <c r="G335" s="41"/>
      <c r="H335" s="41"/>
      <c r="I335" s="41"/>
    </row>
    <row r="336" customFormat="false" ht="15" hidden="false" customHeight="false" outlineLevel="0" collapsed="false">
      <c r="A336" s="41"/>
      <c r="B336" s="41"/>
      <c r="C336" s="41"/>
      <c r="D336" s="41"/>
      <c r="E336" s="41"/>
      <c r="F336" s="41"/>
      <c r="G336" s="41"/>
      <c r="H336" s="41"/>
      <c r="I336" s="41"/>
    </row>
    <row r="337" customFormat="false" ht="15" hidden="false" customHeight="false" outlineLevel="0" collapsed="false">
      <c r="A337" s="41"/>
      <c r="B337" s="41"/>
      <c r="C337" s="41"/>
      <c r="D337" s="41"/>
      <c r="E337" s="41"/>
      <c r="F337" s="41"/>
      <c r="G337" s="41"/>
      <c r="H337" s="41"/>
      <c r="I337" s="41"/>
    </row>
    <row r="338" customFormat="false" ht="15" hidden="false" customHeight="false" outlineLevel="0" collapsed="false">
      <c r="A338" s="41"/>
      <c r="B338" s="41"/>
      <c r="C338" s="41"/>
      <c r="D338" s="41"/>
      <c r="E338" s="41"/>
      <c r="F338" s="41"/>
      <c r="G338" s="41"/>
      <c r="H338" s="41"/>
      <c r="I338" s="41"/>
    </row>
    <row r="339" customFormat="false" ht="15" hidden="false" customHeight="false" outlineLevel="0" collapsed="false">
      <c r="A339" s="41"/>
      <c r="B339" s="41"/>
      <c r="C339" s="41"/>
      <c r="D339" s="41"/>
      <c r="E339" s="41"/>
      <c r="F339" s="41"/>
      <c r="G339" s="41"/>
      <c r="H339" s="41"/>
      <c r="I339" s="41"/>
    </row>
    <row r="340" customFormat="false" ht="15" hidden="false" customHeight="false" outlineLevel="0" collapsed="false">
      <c r="A340" s="41"/>
      <c r="B340" s="41"/>
      <c r="C340" s="41"/>
      <c r="D340" s="41"/>
      <c r="E340" s="41"/>
      <c r="F340" s="41"/>
      <c r="G340" s="41"/>
      <c r="H340" s="41"/>
      <c r="I340" s="41"/>
    </row>
    <row r="341" customFormat="false" ht="15" hidden="false" customHeight="false" outlineLevel="0" collapsed="false">
      <c r="A341" s="41"/>
      <c r="B341" s="41"/>
      <c r="C341" s="41"/>
      <c r="D341" s="41"/>
      <c r="E341" s="41"/>
      <c r="F341" s="41"/>
      <c r="G341" s="41"/>
      <c r="H341" s="41"/>
      <c r="I341" s="41"/>
    </row>
    <row r="342" customFormat="false" ht="15" hidden="false" customHeight="false" outlineLevel="0" collapsed="false">
      <c r="A342" s="41"/>
      <c r="B342" s="41"/>
      <c r="C342" s="41"/>
      <c r="D342" s="41"/>
      <c r="E342" s="41"/>
      <c r="F342" s="41"/>
      <c r="G342" s="41"/>
      <c r="H342" s="41"/>
      <c r="I342" s="41"/>
    </row>
    <row r="343" customFormat="false" ht="15" hidden="false" customHeight="false" outlineLevel="0" collapsed="false">
      <c r="A343" s="41"/>
      <c r="B343" s="41"/>
      <c r="C343" s="41"/>
      <c r="D343" s="41"/>
      <c r="E343" s="41"/>
      <c r="F343" s="41"/>
      <c r="G343" s="41"/>
      <c r="H343" s="41"/>
      <c r="I343" s="41"/>
    </row>
    <row r="344" customFormat="false" ht="15" hidden="false" customHeight="false" outlineLevel="0" collapsed="false">
      <c r="A344" s="41"/>
      <c r="B344" s="41"/>
      <c r="C344" s="41"/>
      <c r="D344" s="41"/>
      <c r="E344" s="41"/>
      <c r="F344" s="41"/>
      <c r="G344" s="41"/>
      <c r="H344" s="41"/>
      <c r="I344" s="41"/>
    </row>
    <row r="345" customFormat="false" ht="15" hidden="false" customHeight="false" outlineLevel="0" collapsed="false">
      <c r="A345" s="41"/>
      <c r="B345" s="41"/>
      <c r="C345" s="41"/>
      <c r="D345" s="41"/>
      <c r="E345" s="41"/>
      <c r="F345" s="41"/>
      <c r="G345" s="41"/>
      <c r="H345" s="41"/>
      <c r="I345" s="41"/>
    </row>
    <row r="346" customFormat="false" ht="15" hidden="false" customHeight="false" outlineLevel="0" collapsed="false">
      <c r="A346" s="41"/>
      <c r="B346" s="41"/>
      <c r="C346" s="41"/>
      <c r="D346" s="41"/>
      <c r="E346" s="41"/>
      <c r="F346" s="41"/>
      <c r="G346" s="41"/>
      <c r="H346" s="41"/>
      <c r="I346" s="41"/>
    </row>
    <row r="347" customFormat="false" ht="15" hidden="false" customHeight="false" outlineLevel="0" collapsed="false">
      <c r="A347" s="41"/>
      <c r="B347" s="41"/>
      <c r="C347" s="41"/>
      <c r="D347" s="41"/>
      <c r="E347" s="41"/>
      <c r="F347" s="41"/>
      <c r="G347" s="41"/>
      <c r="H347" s="41"/>
      <c r="I347" s="41"/>
    </row>
    <row r="348" customFormat="false" ht="15" hidden="false" customHeight="false" outlineLevel="0" collapsed="false">
      <c r="A348" s="41"/>
      <c r="B348" s="41"/>
      <c r="C348" s="41"/>
      <c r="D348" s="41"/>
      <c r="E348" s="41"/>
      <c r="F348" s="41"/>
      <c r="G348" s="41"/>
      <c r="H348" s="41"/>
      <c r="I348" s="41"/>
    </row>
    <row r="349" customFormat="false" ht="15" hidden="false" customHeight="false" outlineLevel="0" collapsed="false">
      <c r="A349" s="41"/>
      <c r="B349" s="41"/>
      <c r="C349" s="41"/>
      <c r="D349" s="41"/>
      <c r="E349" s="41"/>
      <c r="F349" s="41"/>
      <c r="G349" s="41"/>
      <c r="H349" s="41"/>
      <c r="I349" s="41"/>
    </row>
    <row r="350" customFormat="false" ht="15" hidden="false" customHeight="false" outlineLevel="0" collapsed="false">
      <c r="A350" s="41"/>
      <c r="B350" s="41"/>
      <c r="C350" s="41"/>
      <c r="D350" s="41"/>
      <c r="E350" s="41"/>
      <c r="F350" s="41"/>
      <c r="G350" s="41"/>
      <c r="H350" s="41"/>
      <c r="I350" s="41"/>
    </row>
    <row r="351" customFormat="false" ht="15" hidden="false" customHeight="false" outlineLevel="0" collapsed="false">
      <c r="A351" s="41"/>
      <c r="B351" s="41"/>
      <c r="C351" s="41"/>
      <c r="D351" s="41"/>
      <c r="E351" s="41"/>
      <c r="F351" s="41"/>
      <c r="G351" s="41"/>
      <c r="H351" s="41"/>
      <c r="I351" s="41"/>
    </row>
    <row r="352" customFormat="false" ht="15" hidden="false" customHeight="false" outlineLevel="0" collapsed="false">
      <c r="A352" s="41"/>
      <c r="B352" s="41"/>
      <c r="C352" s="41"/>
      <c r="D352" s="41"/>
      <c r="E352" s="41"/>
      <c r="F352" s="41"/>
      <c r="G352" s="41"/>
      <c r="H352" s="41"/>
      <c r="I352" s="41"/>
    </row>
    <row r="353" customFormat="false" ht="15" hidden="false" customHeight="false" outlineLevel="0" collapsed="false">
      <c r="A353" s="41"/>
      <c r="B353" s="41"/>
      <c r="C353" s="41"/>
      <c r="D353" s="41"/>
      <c r="E353" s="41"/>
      <c r="F353" s="41"/>
      <c r="G353" s="41"/>
      <c r="H353" s="41"/>
      <c r="I353" s="41"/>
    </row>
    <row r="354" customFormat="false" ht="15" hidden="false" customHeight="false" outlineLevel="0" collapsed="false">
      <c r="A354" s="41"/>
      <c r="B354" s="41"/>
      <c r="C354" s="41"/>
      <c r="D354" s="41"/>
      <c r="E354" s="41"/>
      <c r="F354" s="41"/>
      <c r="G354" s="41"/>
      <c r="H354" s="41"/>
      <c r="I354" s="41"/>
    </row>
    <row r="355" customFormat="false" ht="15" hidden="false" customHeight="false" outlineLevel="0" collapsed="false">
      <c r="A355" s="41"/>
      <c r="B355" s="41"/>
      <c r="C355" s="41"/>
      <c r="D355" s="41"/>
      <c r="E355" s="41"/>
      <c r="F355" s="41"/>
      <c r="G355" s="41"/>
      <c r="H355" s="41"/>
      <c r="I355" s="41"/>
    </row>
    <row r="356" customFormat="false" ht="15" hidden="false" customHeight="false" outlineLevel="0" collapsed="false">
      <c r="A356" s="41"/>
      <c r="B356" s="41"/>
      <c r="C356" s="41"/>
      <c r="D356" s="41"/>
      <c r="E356" s="41"/>
      <c r="F356" s="41"/>
      <c r="G356" s="41"/>
      <c r="H356" s="41"/>
      <c r="I356" s="41"/>
    </row>
    <row r="357" customFormat="false" ht="15" hidden="false" customHeight="false" outlineLevel="0" collapsed="false">
      <c r="A357" s="41"/>
      <c r="B357" s="41"/>
      <c r="C357" s="41"/>
      <c r="D357" s="41"/>
      <c r="E357" s="41"/>
      <c r="F357" s="41"/>
      <c r="G357" s="41"/>
      <c r="H357" s="41"/>
      <c r="I357" s="41"/>
    </row>
    <row r="358" customFormat="false" ht="15" hidden="false" customHeight="false" outlineLevel="0" collapsed="false">
      <c r="A358" s="41"/>
      <c r="B358" s="41"/>
      <c r="C358" s="41"/>
      <c r="D358" s="41"/>
      <c r="E358" s="41"/>
      <c r="F358" s="41"/>
      <c r="G358" s="41"/>
      <c r="H358" s="41"/>
      <c r="I358" s="41"/>
    </row>
    <row r="359" customFormat="false" ht="15" hidden="false" customHeight="false" outlineLevel="0" collapsed="false">
      <c r="A359" s="41"/>
      <c r="B359" s="41"/>
      <c r="C359" s="41"/>
      <c r="D359" s="41"/>
      <c r="E359" s="41"/>
      <c r="F359" s="41"/>
      <c r="G359" s="41"/>
      <c r="H359" s="41"/>
      <c r="I359" s="41"/>
    </row>
    <row r="360" customFormat="false" ht="15" hidden="false" customHeight="false" outlineLevel="0" collapsed="false">
      <c r="A360" s="41"/>
      <c r="B360" s="41"/>
      <c r="C360" s="41"/>
      <c r="D360" s="41"/>
      <c r="E360" s="41"/>
      <c r="F360" s="41"/>
      <c r="G360" s="41"/>
      <c r="H360" s="41"/>
      <c r="I360" s="41"/>
    </row>
    <row r="361" customFormat="false" ht="15" hidden="false" customHeight="false" outlineLevel="0" collapsed="false">
      <c r="A361" s="41"/>
      <c r="B361" s="41"/>
      <c r="C361" s="41"/>
      <c r="D361" s="41"/>
      <c r="E361" s="41"/>
      <c r="F361" s="41"/>
      <c r="G361" s="41"/>
      <c r="H361" s="41"/>
      <c r="I361" s="41"/>
    </row>
    <row r="362" customFormat="false" ht="15" hidden="false" customHeight="false" outlineLevel="0" collapsed="false">
      <c r="A362" s="41"/>
      <c r="B362" s="41"/>
      <c r="C362" s="41"/>
      <c r="D362" s="41"/>
      <c r="E362" s="41"/>
      <c r="F362" s="41"/>
      <c r="G362" s="41"/>
      <c r="H362" s="41"/>
      <c r="I362" s="41"/>
    </row>
    <row r="363" customFormat="false" ht="15" hidden="false" customHeight="false" outlineLevel="0" collapsed="false">
      <c r="A363" s="41"/>
      <c r="B363" s="41"/>
      <c r="C363" s="41"/>
      <c r="D363" s="41"/>
      <c r="E363" s="41"/>
      <c r="F363" s="41"/>
      <c r="G363" s="41"/>
      <c r="H363" s="41"/>
      <c r="I363" s="41"/>
    </row>
    <row r="364" customFormat="false" ht="15" hidden="false" customHeight="false" outlineLevel="0" collapsed="false">
      <c r="A364" s="41"/>
      <c r="B364" s="41"/>
      <c r="C364" s="41"/>
      <c r="D364" s="41"/>
      <c r="E364" s="41"/>
      <c r="F364" s="41"/>
      <c r="G364" s="41"/>
      <c r="H364" s="41"/>
      <c r="I364" s="41"/>
    </row>
    <row r="365" customFormat="false" ht="15" hidden="false" customHeight="false" outlineLevel="0" collapsed="false">
      <c r="A365" s="41"/>
      <c r="B365" s="41"/>
      <c r="C365" s="41"/>
      <c r="D365" s="41"/>
      <c r="E365" s="41"/>
      <c r="F365" s="41"/>
      <c r="G365" s="41"/>
      <c r="H365" s="41"/>
      <c r="I365" s="41"/>
    </row>
    <row r="366" customFormat="false" ht="15" hidden="false" customHeight="false" outlineLevel="0" collapsed="false">
      <c r="A366" s="41"/>
      <c r="B366" s="41"/>
      <c r="C366" s="41"/>
      <c r="D366" s="41"/>
      <c r="E366" s="41"/>
      <c r="F366" s="41"/>
      <c r="G366" s="41"/>
      <c r="H366" s="41"/>
      <c r="I366" s="41"/>
    </row>
    <row r="367" customFormat="false" ht="15" hidden="false" customHeight="false" outlineLevel="0" collapsed="false">
      <c r="A367" s="41"/>
      <c r="B367" s="41"/>
      <c r="C367" s="41"/>
      <c r="D367" s="41"/>
      <c r="E367" s="41"/>
      <c r="F367" s="41"/>
      <c r="G367" s="41"/>
      <c r="H367" s="41"/>
      <c r="I367" s="41"/>
    </row>
    <row r="368" customFormat="false" ht="15" hidden="false" customHeight="false" outlineLevel="0" collapsed="false">
      <c r="A368" s="41"/>
      <c r="B368" s="41"/>
      <c r="C368" s="41"/>
      <c r="D368" s="41"/>
      <c r="E368" s="41"/>
      <c r="F368" s="41"/>
      <c r="G368" s="41"/>
      <c r="H368" s="41"/>
      <c r="I368" s="41"/>
    </row>
    <row r="369" customFormat="false" ht="15" hidden="false" customHeight="false" outlineLevel="0" collapsed="false">
      <c r="A369" s="41"/>
      <c r="B369" s="41"/>
      <c r="C369" s="41"/>
      <c r="D369" s="41"/>
      <c r="E369" s="41"/>
      <c r="F369" s="41"/>
      <c r="G369" s="41"/>
      <c r="H369" s="41"/>
      <c r="I369" s="41"/>
    </row>
    <row r="370" customFormat="false" ht="15" hidden="false" customHeight="false" outlineLevel="0" collapsed="false">
      <c r="A370" s="41"/>
      <c r="B370" s="41"/>
      <c r="C370" s="41"/>
      <c r="D370" s="41"/>
      <c r="E370" s="41"/>
      <c r="F370" s="41"/>
      <c r="G370" s="41"/>
      <c r="H370" s="41"/>
      <c r="I370" s="41"/>
    </row>
    <row r="371" customFormat="false" ht="15" hidden="false" customHeight="false" outlineLevel="0" collapsed="false">
      <c r="A371" s="41"/>
      <c r="B371" s="41"/>
      <c r="C371" s="41"/>
      <c r="D371" s="41"/>
      <c r="E371" s="41"/>
      <c r="F371" s="41"/>
      <c r="G371" s="41"/>
      <c r="H371" s="41"/>
      <c r="I371" s="41"/>
    </row>
    <row r="372" customFormat="false" ht="15" hidden="false" customHeight="false" outlineLevel="0" collapsed="false">
      <c r="A372" s="41"/>
      <c r="B372" s="41"/>
      <c r="C372" s="41"/>
      <c r="D372" s="41"/>
      <c r="E372" s="41"/>
      <c r="F372" s="41"/>
      <c r="G372" s="41"/>
      <c r="H372" s="41"/>
      <c r="I372" s="41"/>
    </row>
    <row r="373" customFormat="false" ht="15" hidden="false" customHeight="false" outlineLevel="0" collapsed="false">
      <c r="A373" s="41"/>
      <c r="B373" s="41"/>
      <c r="C373" s="41"/>
      <c r="D373" s="41"/>
      <c r="E373" s="41"/>
      <c r="F373" s="41"/>
      <c r="G373" s="41"/>
      <c r="H373" s="41"/>
      <c r="I373" s="41"/>
    </row>
    <row r="374" customFormat="false" ht="15" hidden="false" customHeight="false" outlineLevel="0" collapsed="false">
      <c r="A374" s="41"/>
      <c r="B374" s="41"/>
      <c r="C374" s="41"/>
      <c r="D374" s="41"/>
      <c r="E374" s="41"/>
      <c r="F374" s="41"/>
      <c r="G374" s="41"/>
      <c r="H374" s="41"/>
      <c r="I374" s="41"/>
    </row>
    <row r="375" customFormat="false" ht="15" hidden="false" customHeight="false" outlineLevel="0" collapsed="false">
      <c r="A375" s="41"/>
      <c r="B375" s="41"/>
      <c r="C375" s="41"/>
      <c r="D375" s="41"/>
      <c r="E375" s="41"/>
      <c r="F375" s="41"/>
      <c r="G375" s="41"/>
      <c r="H375" s="41"/>
      <c r="I375" s="41"/>
    </row>
    <row r="376" customFormat="false" ht="15" hidden="false" customHeight="false" outlineLevel="0" collapsed="false">
      <c r="A376" s="41"/>
      <c r="B376" s="41"/>
      <c r="C376" s="41"/>
      <c r="D376" s="41"/>
      <c r="E376" s="41"/>
      <c r="F376" s="41"/>
      <c r="G376" s="41"/>
      <c r="H376" s="41"/>
      <c r="I376" s="41"/>
    </row>
    <row r="377" customFormat="false" ht="15" hidden="false" customHeight="false" outlineLevel="0" collapsed="false">
      <c r="A377" s="41"/>
      <c r="B377" s="41"/>
      <c r="C377" s="41"/>
      <c r="D377" s="41"/>
      <c r="E377" s="41"/>
      <c r="F377" s="41"/>
      <c r="G377" s="41"/>
      <c r="H377" s="41"/>
      <c r="I377" s="41"/>
    </row>
    <row r="378" customFormat="false" ht="15" hidden="false" customHeight="false" outlineLevel="0" collapsed="false">
      <c r="A378" s="41"/>
      <c r="B378" s="41"/>
      <c r="C378" s="41"/>
      <c r="D378" s="41"/>
      <c r="E378" s="41"/>
      <c r="F378" s="41"/>
      <c r="G378" s="41"/>
      <c r="H378" s="41"/>
      <c r="I378" s="41"/>
    </row>
    <row r="379" customFormat="false" ht="15" hidden="false" customHeight="false" outlineLevel="0" collapsed="false">
      <c r="A379" s="41"/>
      <c r="B379" s="41"/>
      <c r="C379" s="41"/>
      <c r="D379" s="41"/>
      <c r="E379" s="41"/>
      <c r="F379" s="41"/>
      <c r="G379" s="41"/>
      <c r="H379" s="41"/>
      <c r="I379" s="41"/>
    </row>
    <row r="380" customFormat="false" ht="15" hidden="false" customHeight="false" outlineLevel="0" collapsed="false">
      <c r="A380" s="41"/>
      <c r="B380" s="41"/>
      <c r="C380" s="41"/>
      <c r="D380" s="41"/>
      <c r="E380" s="41"/>
      <c r="F380" s="41"/>
      <c r="G380" s="41"/>
      <c r="H380" s="41"/>
      <c r="I380" s="41"/>
    </row>
    <row r="381" customFormat="false" ht="15" hidden="false" customHeight="false" outlineLevel="0" collapsed="false">
      <c r="A381" s="41"/>
      <c r="B381" s="41"/>
      <c r="C381" s="41"/>
      <c r="D381" s="41"/>
      <c r="E381" s="41"/>
      <c r="F381" s="41"/>
      <c r="G381" s="41"/>
      <c r="H381" s="41"/>
      <c r="I381" s="41"/>
    </row>
    <row r="382" customFormat="false" ht="15" hidden="false" customHeight="false" outlineLevel="0" collapsed="false">
      <c r="A382" s="41"/>
      <c r="B382" s="41"/>
      <c r="C382" s="41"/>
      <c r="D382" s="41"/>
      <c r="E382" s="41"/>
      <c r="F382" s="41"/>
      <c r="G382" s="41"/>
      <c r="H382" s="41"/>
      <c r="I382" s="41"/>
    </row>
    <row r="383" customFormat="false" ht="15" hidden="false" customHeight="false" outlineLevel="0" collapsed="false">
      <c r="A383" s="41"/>
      <c r="B383" s="41"/>
      <c r="C383" s="41"/>
      <c r="D383" s="41"/>
      <c r="E383" s="41"/>
      <c r="F383" s="41"/>
      <c r="G383" s="41"/>
      <c r="H383" s="41"/>
      <c r="I383" s="41"/>
    </row>
    <row r="384" customFormat="false" ht="15" hidden="false" customHeight="false" outlineLevel="0" collapsed="false">
      <c r="A384" s="41"/>
      <c r="B384" s="41"/>
      <c r="C384" s="41"/>
      <c r="D384" s="41"/>
      <c r="E384" s="41"/>
      <c r="F384" s="41"/>
      <c r="G384" s="41"/>
      <c r="H384" s="41"/>
      <c r="I384" s="41"/>
    </row>
    <row r="385" customFormat="false" ht="15" hidden="false" customHeight="false" outlineLevel="0" collapsed="false">
      <c r="A385" s="41"/>
      <c r="B385" s="41"/>
      <c r="C385" s="41"/>
      <c r="D385" s="41"/>
      <c r="E385" s="41"/>
      <c r="F385" s="41"/>
      <c r="G385" s="41"/>
      <c r="H385" s="41"/>
      <c r="I385" s="41"/>
    </row>
    <row r="386" customFormat="false" ht="15" hidden="false" customHeight="false" outlineLevel="0" collapsed="false">
      <c r="A386" s="41"/>
      <c r="B386" s="41"/>
      <c r="C386" s="41"/>
      <c r="D386" s="41"/>
      <c r="E386" s="41"/>
      <c r="F386" s="41"/>
      <c r="G386" s="41"/>
      <c r="H386" s="41"/>
      <c r="I386" s="41"/>
    </row>
    <row r="387" customFormat="false" ht="15" hidden="false" customHeight="false" outlineLevel="0" collapsed="false">
      <c r="A387" s="41"/>
      <c r="B387" s="41"/>
      <c r="C387" s="41"/>
      <c r="D387" s="41"/>
      <c r="E387" s="41"/>
      <c r="F387" s="41"/>
      <c r="G387" s="41"/>
      <c r="H387" s="41"/>
      <c r="I387" s="41"/>
    </row>
    <row r="388" customFormat="false" ht="15" hidden="false" customHeight="false" outlineLevel="0" collapsed="false">
      <c r="A388" s="41"/>
      <c r="B388" s="41"/>
      <c r="C388" s="41"/>
      <c r="D388" s="41"/>
      <c r="E388" s="41"/>
      <c r="F388" s="41"/>
      <c r="G388" s="41"/>
      <c r="H388" s="41"/>
      <c r="I388" s="41"/>
    </row>
    <row r="389" customFormat="false" ht="15" hidden="false" customHeight="false" outlineLevel="0" collapsed="false">
      <c r="A389" s="41"/>
      <c r="B389" s="41"/>
      <c r="C389" s="41"/>
      <c r="D389" s="41"/>
      <c r="E389" s="41"/>
      <c r="F389" s="41"/>
      <c r="G389" s="41"/>
      <c r="H389" s="41"/>
      <c r="I389" s="41"/>
    </row>
    <row r="390" customFormat="false" ht="15" hidden="false" customHeight="false" outlineLevel="0" collapsed="false">
      <c r="A390" s="41"/>
      <c r="B390" s="41"/>
      <c r="C390" s="41"/>
      <c r="D390" s="41"/>
      <c r="E390" s="41"/>
      <c r="F390" s="41"/>
      <c r="G390" s="41"/>
      <c r="H390" s="41"/>
      <c r="I390" s="41"/>
    </row>
    <row r="391" customFormat="false" ht="15" hidden="false" customHeight="false" outlineLevel="0" collapsed="false">
      <c r="A391" s="41"/>
      <c r="B391" s="41"/>
      <c r="C391" s="41"/>
      <c r="D391" s="41"/>
      <c r="E391" s="41"/>
      <c r="F391" s="41"/>
      <c r="G391" s="41"/>
      <c r="H391" s="41"/>
      <c r="I391" s="41"/>
    </row>
    <row r="392" customFormat="false" ht="15" hidden="false" customHeight="false" outlineLevel="0" collapsed="false">
      <c r="A392" s="41"/>
      <c r="B392" s="41"/>
      <c r="C392" s="41"/>
      <c r="D392" s="41"/>
      <c r="E392" s="41"/>
      <c r="F392" s="41"/>
      <c r="G392" s="41"/>
      <c r="H392" s="41"/>
      <c r="I392" s="41"/>
    </row>
    <row r="393" customFormat="false" ht="15" hidden="false" customHeight="false" outlineLevel="0" collapsed="false">
      <c r="A393" s="41"/>
      <c r="B393" s="41"/>
      <c r="C393" s="41"/>
      <c r="D393" s="41"/>
      <c r="E393" s="41"/>
      <c r="F393" s="41"/>
      <c r="G393" s="41"/>
      <c r="H393" s="41"/>
      <c r="I393" s="41"/>
    </row>
    <row r="394" customFormat="false" ht="15" hidden="false" customHeight="false" outlineLevel="0" collapsed="false">
      <c r="A394" s="41"/>
      <c r="B394" s="41"/>
      <c r="C394" s="41"/>
      <c r="D394" s="41"/>
      <c r="E394" s="41"/>
      <c r="F394" s="41"/>
      <c r="G394" s="41"/>
      <c r="H394" s="41"/>
      <c r="I394" s="41"/>
    </row>
    <row r="395" customFormat="false" ht="15" hidden="false" customHeight="false" outlineLevel="0" collapsed="false">
      <c r="A395" s="41"/>
      <c r="B395" s="41"/>
      <c r="C395" s="41"/>
      <c r="D395" s="41"/>
      <c r="E395" s="41"/>
      <c r="F395" s="41"/>
      <c r="G395" s="41"/>
      <c r="H395" s="41"/>
      <c r="I395" s="41"/>
    </row>
    <row r="396" customFormat="false" ht="15" hidden="false" customHeight="false" outlineLevel="0" collapsed="false">
      <c r="A396" s="41"/>
      <c r="B396" s="41"/>
      <c r="C396" s="41"/>
      <c r="D396" s="41"/>
      <c r="E396" s="41"/>
      <c r="F396" s="41"/>
      <c r="G396" s="41"/>
      <c r="H396" s="41"/>
      <c r="I396" s="41"/>
    </row>
    <row r="397" customFormat="false" ht="15" hidden="false" customHeight="false" outlineLevel="0" collapsed="false">
      <c r="A397" s="41"/>
      <c r="B397" s="41"/>
      <c r="C397" s="41"/>
      <c r="D397" s="41"/>
      <c r="E397" s="41"/>
      <c r="F397" s="41"/>
      <c r="G397" s="41"/>
      <c r="H397" s="41"/>
      <c r="I397" s="41"/>
    </row>
    <row r="398" customFormat="false" ht="15" hidden="false" customHeight="false" outlineLevel="0" collapsed="false">
      <c r="A398" s="41"/>
      <c r="B398" s="41"/>
      <c r="C398" s="41"/>
      <c r="D398" s="41"/>
      <c r="E398" s="41"/>
      <c r="F398" s="41"/>
      <c r="G398" s="41"/>
      <c r="H398" s="41"/>
      <c r="I398" s="41"/>
    </row>
    <row r="399" customFormat="false" ht="15" hidden="false" customHeight="false" outlineLevel="0" collapsed="false">
      <c r="A399" s="41"/>
      <c r="B399" s="41"/>
      <c r="C399" s="41"/>
      <c r="D399" s="41"/>
      <c r="E399" s="41"/>
      <c r="F399" s="41"/>
      <c r="G399" s="41"/>
      <c r="H399" s="41"/>
      <c r="I399" s="41"/>
    </row>
    <row r="400" customFormat="false" ht="15" hidden="false" customHeight="false" outlineLevel="0" collapsed="false">
      <c r="A400" s="41"/>
      <c r="B400" s="41"/>
      <c r="C400" s="41"/>
      <c r="D400" s="41"/>
      <c r="E400" s="41"/>
      <c r="F400" s="41"/>
      <c r="G400" s="41"/>
      <c r="H400" s="41"/>
      <c r="I400" s="41"/>
    </row>
    <row r="401" customFormat="false" ht="15" hidden="false" customHeight="false" outlineLevel="0" collapsed="false">
      <c r="A401" s="41"/>
      <c r="B401" s="41"/>
      <c r="C401" s="41"/>
      <c r="D401" s="41"/>
      <c r="E401" s="41"/>
      <c r="F401" s="41"/>
      <c r="G401" s="41"/>
      <c r="H401" s="41"/>
      <c r="I401" s="41"/>
    </row>
    <row r="402" customFormat="false" ht="15" hidden="false" customHeight="false" outlineLevel="0" collapsed="false">
      <c r="A402" s="41"/>
      <c r="B402" s="41"/>
      <c r="C402" s="41"/>
      <c r="D402" s="41"/>
      <c r="E402" s="41"/>
      <c r="F402" s="41"/>
      <c r="G402" s="41"/>
      <c r="H402" s="41"/>
      <c r="I402" s="41"/>
    </row>
    <row r="403" customFormat="false" ht="15" hidden="false" customHeight="false" outlineLevel="0" collapsed="false">
      <c r="A403" s="41"/>
      <c r="B403" s="41"/>
      <c r="C403" s="41"/>
      <c r="D403" s="41"/>
      <c r="E403" s="41"/>
      <c r="F403" s="41"/>
      <c r="G403" s="41"/>
      <c r="H403" s="41"/>
      <c r="I403" s="41"/>
    </row>
    <row r="404" customFormat="false" ht="15" hidden="false" customHeight="false" outlineLevel="0" collapsed="false">
      <c r="A404" s="41"/>
      <c r="B404" s="41"/>
      <c r="C404" s="41"/>
      <c r="D404" s="41"/>
      <c r="E404" s="41"/>
      <c r="F404" s="41"/>
      <c r="G404" s="41"/>
      <c r="H404" s="41"/>
      <c r="I404" s="41"/>
    </row>
    <row r="405" customFormat="false" ht="15" hidden="false" customHeight="false" outlineLevel="0" collapsed="false">
      <c r="A405" s="41"/>
      <c r="B405" s="41"/>
      <c r="C405" s="41"/>
      <c r="D405" s="41"/>
      <c r="E405" s="41"/>
      <c r="F405" s="41"/>
      <c r="G405" s="41"/>
      <c r="H405" s="41"/>
      <c r="I405" s="41"/>
    </row>
    <row r="406" customFormat="false" ht="15" hidden="false" customHeight="false" outlineLevel="0" collapsed="false">
      <c r="A406" s="41"/>
      <c r="B406" s="41"/>
      <c r="C406" s="41"/>
      <c r="D406" s="41"/>
      <c r="E406" s="41"/>
      <c r="F406" s="41"/>
      <c r="G406" s="41"/>
      <c r="H406" s="41"/>
      <c r="I406" s="41"/>
    </row>
    <row r="407" customFormat="false" ht="15" hidden="false" customHeight="false" outlineLevel="0" collapsed="false">
      <c r="A407" s="41"/>
      <c r="B407" s="41"/>
      <c r="C407" s="41"/>
      <c r="D407" s="41"/>
      <c r="E407" s="41"/>
      <c r="F407" s="41"/>
      <c r="G407" s="41"/>
      <c r="H407" s="41"/>
      <c r="I407" s="41"/>
    </row>
    <row r="408" customFormat="false" ht="15" hidden="false" customHeight="false" outlineLevel="0" collapsed="false">
      <c r="A408" s="41"/>
      <c r="B408" s="41"/>
      <c r="C408" s="41"/>
      <c r="D408" s="41"/>
      <c r="E408" s="41"/>
      <c r="F408" s="41"/>
      <c r="G408" s="41"/>
      <c r="H408" s="41"/>
      <c r="I408" s="41"/>
    </row>
    <row r="409" customFormat="false" ht="15" hidden="false" customHeight="false" outlineLevel="0" collapsed="false">
      <c r="A409" s="41"/>
      <c r="B409" s="41"/>
      <c r="C409" s="41"/>
      <c r="D409" s="41"/>
      <c r="E409" s="41"/>
      <c r="F409" s="41"/>
      <c r="G409" s="41"/>
      <c r="H409" s="41"/>
      <c r="I409" s="41"/>
    </row>
    <row r="410" customFormat="false" ht="15" hidden="false" customHeight="false" outlineLevel="0" collapsed="false">
      <c r="A410" s="41"/>
      <c r="B410" s="41"/>
      <c r="C410" s="41"/>
      <c r="D410" s="41"/>
      <c r="E410" s="41"/>
      <c r="F410" s="41"/>
      <c r="G410" s="41"/>
      <c r="H410" s="41"/>
      <c r="I410" s="41"/>
    </row>
    <row r="411" customFormat="false" ht="15" hidden="false" customHeight="false" outlineLevel="0" collapsed="false">
      <c r="A411" s="41"/>
      <c r="B411" s="41"/>
      <c r="C411" s="41"/>
      <c r="D411" s="41"/>
      <c r="E411" s="41"/>
      <c r="F411" s="41"/>
      <c r="G411" s="41"/>
      <c r="H411" s="41"/>
      <c r="I411" s="41"/>
    </row>
    <row r="412" customFormat="false" ht="15" hidden="false" customHeight="false" outlineLevel="0" collapsed="false">
      <c r="A412" s="41"/>
      <c r="B412" s="41"/>
      <c r="C412" s="41"/>
      <c r="D412" s="41"/>
      <c r="E412" s="41"/>
      <c r="F412" s="41"/>
      <c r="G412" s="41"/>
      <c r="H412" s="41"/>
      <c r="I412" s="41"/>
    </row>
    <row r="413" customFormat="false" ht="15" hidden="false" customHeight="false" outlineLevel="0" collapsed="false">
      <c r="A413" s="41"/>
      <c r="B413" s="41"/>
      <c r="C413" s="41"/>
      <c r="D413" s="41"/>
      <c r="E413" s="41"/>
      <c r="F413" s="41"/>
      <c r="G413" s="41"/>
      <c r="H413" s="41"/>
      <c r="I413" s="41"/>
    </row>
    <row r="414" customFormat="false" ht="15" hidden="false" customHeight="false" outlineLevel="0" collapsed="false">
      <c r="A414" s="41"/>
      <c r="B414" s="41"/>
      <c r="C414" s="41"/>
      <c r="D414" s="41"/>
      <c r="E414" s="41"/>
      <c r="F414" s="41"/>
      <c r="G414" s="41"/>
      <c r="H414" s="41"/>
      <c r="I414" s="41"/>
    </row>
    <row r="415" customFormat="false" ht="15" hidden="false" customHeight="false" outlineLevel="0" collapsed="false">
      <c r="A415" s="41"/>
      <c r="B415" s="41"/>
      <c r="C415" s="41"/>
      <c r="D415" s="41"/>
      <c r="E415" s="41"/>
      <c r="F415" s="41"/>
      <c r="G415" s="41"/>
      <c r="H415" s="41"/>
      <c r="I415" s="41"/>
    </row>
    <row r="416" customFormat="false" ht="15" hidden="false" customHeight="false" outlineLevel="0" collapsed="false">
      <c r="A416" s="41"/>
      <c r="B416" s="41"/>
      <c r="C416" s="41"/>
      <c r="D416" s="41"/>
      <c r="E416" s="41"/>
      <c r="F416" s="41"/>
      <c r="G416" s="41"/>
      <c r="H416" s="41"/>
      <c r="I416" s="41"/>
    </row>
    <row r="417" customFormat="false" ht="15" hidden="false" customHeight="false" outlineLevel="0" collapsed="false">
      <c r="A417" s="41"/>
      <c r="B417" s="41"/>
      <c r="C417" s="41"/>
      <c r="D417" s="41"/>
      <c r="E417" s="41"/>
      <c r="F417" s="41"/>
      <c r="G417" s="41"/>
      <c r="H417" s="41"/>
      <c r="I417" s="41"/>
    </row>
    <row r="418" customFormat="false" ht="15" hidden="false" customHeight="false" outlineLevel="0" collapsed="false">
      <c r="A418" s="41"/>
      <c r="B418" s="41"/>
      <c r="C418" s="41"/>
      <c r="D418" s="41"/>
      <c r="E418" s="41"/>
      <c r="F418" s="41"/>
      <c r="G418" s="41"/>
      <c r="H418" s="41"/>
      <c r="I418" s="41"/>
    </row>
    <row r="419" customFormat="false" ht="15" hidden="false" customHeight="false" outlineLevel="0" collapsed="false">
      <c r="A419" s="41"/>
      <c r="B419" s="41"/>
      <c r="C419" s="41"/>
      <c r="D419" s="41"/>
      <c r="E419" s="41"/>
      <c r="F419" s="41"/>
      <c r="G419" s="41"/>
      <c r="H419" s="41"/>
      <c r="I419" s="41"/>
    </row>
    <row r="420" customFormat="false" ht="15" hidden="false" customHeight="false" outlineLevel="0" collapsed="false">
      <c r="A420" s="41"/>
      <c r="B420" s="41"/>
      <c r="C420" s="41"/>
      <c r="D420" s="41"/>
      <c r="E420" s="41"/>
      <c r="F420" s="41"/>
      <c r="G420" s="41"/>
      <c r="H420" s="41"/>
      <c r="I420" s="41"/>
    </row>
    <row r="421" customFormat="false" ht="15" hidden="false" customHeight="false" outlineLevel="0" collapsed="false">
      <c r="A421" s="41"/>
      <c r="B421" s="41"/>
      <c r="C421" s="41"/>
      <c r="D421" s="41"/>
      <c r="E421" s="41"/>
      <c r="F421" s="41"/>
      <c r="G421" s="41"/>
      <c r="H421" s="41"/>
      <c r="I421" s="41"/>
    </row>
    <row r="422" customFormat="false" ht="15" hidden="false" customHeight="false" outlineLevel="0" collapsed="false">
      <c r="A422" s="41"/>
      <c r="B422" s="41"/>
      <c r="C422" s="41"/>
      <c r="D422" s="41"/>
      <c r="E422" s="41"/>
      <c r="F422" s="41"/>
      <c r="G422" s="41"/>
      <c r="H422" s="41"/>
      <c r="I422" s="41"/>
    </row>
    <row r="423" customFormat="false" ht="15" hidden="false" customHeight="false" outlineLevel="0" collapsed="false">
      <c r="A423" s="41"/>
      <c r="B423" s="41"/>
      <c r="C423" s="41"/>
      <c r="D423" s="41"/>
      <c r="E423" s="41"/>
      <c r="F423" s="41"/>
      <c r="G423" s="41"/>
      <c r="H423" s="41"/>
      <c r="I423" s="41"/>
    </row>
    <row r="424" customFormat="false" ht="15" hidden="false" customHeight="false" outlineLevel="0" collapsed="false">
      <c r="A424" s="41"/>
      <c r="B424" s="41"/>
      <c r="C424" s="41"/>
      <c r="D424" s="41"/>
      <c r="E424" s="41"/>
      <c r="F424" s="41"/>
      <c r="G424" s="41"/>
      <c r="H424" s="41"/>
      <c r="I424" s="41"/>
    </row>
    <row r="425" customFormat="false" ht="15" hidden="false" customHeight="false" outlineLevel="0" collapsed="false">
      <c r="A425" s="41"/>
      <c r="B425" s="41"/>
      <c r="C425" s="41"/>
      <c r="D425" s="41"/>
      <c r="E425" s="41"/>
      <c r="F425" s="41"/>
      <c r="G425" s="41"/>
      <c r="H425" s="41"/>
      <c r="I425" s="41"/>
    </row>
    <row r="426" customFormat="false" ht="15" hidden="false" customHeight="false" outlineLevel="0" collapsed="false">
      <c r="A426" s="41"/>
      <c r="B426" s="41"/>
      <c r="C426" s="41"/>
      <c r="D426" s="41"/>
      <c r="E426" s="41"/>
      <c r="F426" s="41"/>
      <c r="G426" s="41"/>
      <c r="H426" s="41"/>
      <c r="I426" s="41"/>
    </row>
    <row r="427" customFormat="false" ht="15" hidden="false" customHeight="false" outlineLevel="0" collapsed="false">
      <c r="A427" s="41"/>
      <c r="B427" s="41"/>
      <c r="C427" s="41"/>
      <c r="D427" s="41"/>
      <c r="E427" s="41"/>
      <c r="F427" s="41"/>
      <c r="G427" s="41"/>
      <c r="H427" s="41"/>
      <c r="I427" s="41"/>
    </row>
    <row r="428" customFormat="false" ht="15" hidden="false" customHeight="false" outlineLevel="0" collapsed="false">
      <c r="A428" s="41"/>
      <c r="B428" s="41"/>
      <c r="C428" s="41"/>
      <c r="D428" s="41"/>
      <c r="E428" s="41"/>
      <c r="F428" s="41"/>
      <c r="G428" s="41"/>
      <c r="H428" s="41"/>
      <c r="I428" s="41"/>
    </row>
    <row r="429" customFormat="false" ht="15" hidden="false" customHeight="false" outlineLevel="0" collapsed="false">
      <c r="A429" s="41"/>
      <c r="B429" s="41"/>
      <c r="C429" s="41"/>
      <c r="D429" s="41"/>
      <c r="E429" s="41"/>
      <c r="F429" s="41"/>
      <c r="G429" s="41"/>
      <c r="H429" s="41"/>
      <c r="I429" s="41"/>
    </row>
    <row r="430" customFormat="false" ht="15" hidden="false" customHeight="false" outlineLevel="0" collapsed="false">
      <c r="A430" s="41"/>
      <c r="B430" s="41"/>
      <c r="C430" s="41"/>
      <c r="D430" s="41"/>
      <c r="E430" s="41"/>
      <c r="F430" s="41"/>
      <c r="G430" s="41"/>
      <c r="H430" s="41"/>
      <c r="I430" s="41"/>
    </row>
    <row r="431" customFormat="false" ht="15" hidden="false" customHeight="false" outlineLevel="0" collapsed="false">
      <c r="A431" s="41"/>
      <c r="B431" s="41"/>
      <c r="C431" s="41"/>
      <c r="D431" s="41"/>
      <c r="E431" s="41"/>
      <c r="F431" s="41"/>
      <c r="G431" s="41"/>
      <c r="H431" s="41"/>
      <c r="I431" s="41"/>
    </row>
    <row r="432" customFormat="false" ht="15" hidden="false" customHeight="false" outlineLevel="0" collapsed="false">
      <c r="A432" s="41"/>
      <c r="B432" s="41"/>
      <c r="C432" s="41"/>
      <c r="D432" s="41"/>
      <c r="E432" s="41"/>
      <c r="F432" s="41"/>
      <c r="G432" s="41"/>
      <c r="H432" s="41"/>
      <c r="I432" s="41"/>
    </row>
    <row r="433" customFormat="false" ht="15" hidden="false" customHeight="false" outlineLevel="0" collapsed="false">
      <c r="A433" s="41"/>
      <c r="B433" s="41"/>
      <c r="C433" s="41"/>
      <c r="D433" s="41"/>
      <c r="E433" s="41"/>
      <c r="F433" s="41"/>
      <c r="G433" s="41"/>
      <c r="H433" s="41"/>
      <c r="I433" s="41"/>
    </row>
    <row r="434" customFormat="false" ht="15" hidden="false" customHeight="false" outlineLevel="0" collapsed="false">
      <c r="A434" s="41"/>
      <c r="B434" s="41"/>
      <c r="C434" s="41"/>
      <c r="D434" s="41"/>
      <c r="E434" s="41"/>
      <c r="F434" s="41"/>
      <c r="G434" s="41"/>
      <c r="H434" s="41"/>
      <c r="I434" s="41"/>
    </row>
    <row r="435" customFormat="false" ht="15" hidden="false" customHeight="false" outlineLevel="0" collapsed="false">
      <c r="A435" s="41"/>
      <c r="B435" s="41"/>
      <c r="C435" s="41"/>
      <c r="D435" s="41"/>
      <c r="E435" s="41"/>
      <c r="F435" s="41"/>
      <c r="G435" s="41"/>
      <c r="H435" s="41"/>
      <c r="I435" s="41"/>
    </row>
    <row r="436" customFormat="false" ht="15" hidden="false" customHeight="false" outlineLevel="0" collapsed="false">
      <c r="A436" s="41"/>
      <c r="B436" s="41"/>
      <c r="C436" s="41"/>
      <c r="D436" s="41"/>
      <c r="E436" s="41"/>
      <c r="F436" s="41"/>
      <c r="G436" s="41"/>
      <c r="H436" s="41"/>
      <c r="I436" s="41"/>
    </row>
    <row r="437" customFormat="false" ht="15" hidden="false" customHeight="false" outlineLevel="0" collapsed="false">
      <c r="A437" s="41"/>
      <c r="B437" s="41"/>
      <c r="C437" s="41"/>
      <c r="D437" s="41"/>
      <c r="E437" s="41"/>
      <c r="F437" s="41"/>
      <c r="G437" s="41"/>
      <c r="H437" s="41"/>
      <c r="I437" s="41"/>
    </row>
    <row r="438" customFormat="false" ht="15" hidden="false" customHeight="false" outlineLevel="0" collapsed="false">
      <c r="A438" s="41"/>
      <c r="B438" s="41"/>
      <c r="C438" s="41"/>
      <c r="D438" s="41"/>
      <c r="E438" s="41"/>
      <c r="F438" s="41"/>
      <c r="G438" s="41"/>
      <c r="H438" s="41"/>
      <c r="I438" s="41"/>
    </row>
    <row r="439" customFormat="false" ht="15" hidden="false" customHeight="false" outlineLevel="0" collapsed="false">
      <c r="A439" s="41"/>
      <c r="B439" s="41"/>
      <c r="C439" s="41"/>
      <c r="D439" s="41"/>
      <c r="E439" s="41"/>
      <c r="F439" s="41"/>
      <c r="G439" s="41"/>
      <c r="H439" s="41"/>
      <c r="I439" s="41"/>
    </row>
    <row r="440" customFormat="false" ht="15" hidden="false" customHeight="false" outlineLevel="0" collapsed="false">
      <c r="A440" s="41"/>
      <c r="B440" s="41"/>
      <c r="C440" s="41"/>
      <c r="D440" s="41"/>
      <c r="E440" s="41"/>
      <c r="F440" s="41"/>
      <c r="G440" s="41"/>
      <c r="H440" s="41"/>
      <c r="I440" s="41"/>
    </row>
    <row r="441" customFormat="false" ht="15" hidden="false" customHeight="false" outlineLevel="0" collapsed="false">
      <c r="A441" s="41"/>
      <c r="B441" s="41"/>
      <c r="C441" s="41"/>
      <c r="D441" s="41"/>
      <c r="E441" s="41"/>
      <c r="F441" s="41"/>
      <c r="G441" s="41"/>
      <c r="H441" s="41"/>
      <c r="I441" s="41"/>
    </row>
    <row r="442" customFormat="false" ht="15" hidden="false" customHeight="false" outlineLevel="0" collapsed="false">
      <c r="A442" s="41"/>
      <c r="B442" s="41"/>
      <c r="C442" s="41"/>
      <c r="D442" s="41"/>
      <c r="E442" s="41"/>
      <c r="F442" s="41"/>
      <c r="G442" s="41"/>
      <c r="H442" s="41"/>
      <c r="I442" s="41"/>
    </row>
    <row r="443" customFormat="false" ht="15" hidden="false" customHeight="false" outlineLevel="0" collapsed="false">
      <c r="A443" s="41"/>
      <c r="B443" s="41"/>
      <c r="C443" s="41"/>
      <c r="D443" s="41"/>
      <c r="E443" s="41"/>
      <c r="F443" s="41"/>
      <c r="G443" s="41"/>
      <c r="H443" s="41"/>
      <c r="I443" s="41"/>
    </row>
    <row r="444" customFormat="false" ht="15" hidden="false" customHeight="false" outlineLevel="0" collapsed="false">
      <c r="A444" s="41"/>
      <c r="B444" s="41"/>
      <c r="C444" s="41"/>
      <c r="D444" s="41"/>
      <c r="E444" s="41"/>
      <c r="F444" s="41"/>
      <c r="G444" s="41"/>
      <c r="H444" s="41"/>
      <c r="I444" s="41"/>
    </row>
    <row r="445" customFormat="false" ht="15" hidden="false" customHeight="false" outlineLevel="0" collapsed="false">
      <c r="A445" s="41"/>
      <c r="B445" s="41"/>
      <c r="C445" s="41"/>
      <c r="D445" s="41"/>
      <c r="E445" s="41"/>
      <c r="F445" s="41"/>
      <c r="G445" s="41"/>
      <c r="H445" s="41"/>
      <c r="I445" s="41"/>
    </row>
    <row r="446" customFormat="false" ht="15" hidden="false" customHeight="false" outlineLevel="0" collapsed="false">
      <c r="A446" s="41"/>
      <c r="B446" s="41"/>
      <c r="C446" s="41"/>
      <c r="D446" s="41"/>
      <c r="E446" s="41"/>
      <c r="F446" s="41"/>
      <c r="G446" s="41"/>
      <c r="H446" s="41"/>
      <c r="I446" s="41"/>
    </row>
    <row r="447" customFormat="false" ht="15" hidden="false" customHeight="false" outlineLevel="0" collapsed="false">
      <c r="A447" s="41"/>
      <c r="B447" s="41"/>
      <c r="C447" s="41"/>
      <c r="D447" s="41"/>
      <c r="E447" s="41"/>
      <c r="F447" s="41"/>
      <c r="G447" s="41"/>
      <c r="H447" s="41"/>
      <c r="I447" s="41"/>
    </row>
    <row r="448" customFormat="false" ht="15" hidden="false" customHeight="false" outlineLevel="0" collapsed="false">
      <c r="A448" s="41"/>
      <c r="B448" s="41"/>
      <c r="C448" s="41"/>
      <c r="D448" s="41"/>
      <c r="E448" s="41"/>
      <c r="F448" s="41"/>
      <c r="G448" s="41"/>
      <c r="H448" s="41"/>
      <c r="I448" s="41"/>
    </row>
    <row r="449" customFormat="false" ht="15" hidden="false" customHeight="false" outlineLevel="0" collapsed="false">
      <c r="A449" s="41"/>
      <c r="B449" s="41"/>
      <c r="C449" s="41"/>
      <c r="D449" s="41"/>
      <c r="E449" s="41"/>
      <c r="F449" s="41"/>
      <c r="G449" s="41"/>
      <c r="H449" s="41"/>
      <c r="I449" s="41"/>
    </row>
    <row r="450" customFormat="false" ht="15" hidden="false" customHeight="false" outlineLevel="0" collapsed="false">
      <c r="A450" s="41"/>
      <c r="B450" s="41"/>
      <c r="C450" s="41"/>
      <c r="D450" s="41"/>
      <c r="E450" s="41"/>
      <c r="F450" s="41"/>
      <c r="G450" s="41"/>
      <c r="H450" s="41"/>
      <c r="I450" s="41"/>
    </row>
    <row r="451" customFormat="false" ht="15" hidden="false" customHeight="false" outlineLevel="0" collapsed="false">
      <c r="A451" s="41"/>
      <c r="B451" s="41"/>
      <c r="C451" s="41"/>
      <c r="D451" s="41"/>
      <c r="E451" s="41"/>
      <c r="F451" s="41"/>
      <c r="G451" s="41"/>
      <c r="H451" s="41"/>
      <c r="I451" s="41"/>
    </row>
    <row r="452" customFormat="false" ht="15" hidden="false" customHeight="false" outlineLevel="0" collapsed="false">
      <c r="A452" s="41"/>
      <c r="B452" s="41"/>
      <c r="C452" s="41"/>
      <c r="D452" s="41"/>
      <c r="E452" s="41"/>
      <c r="F452" s="41"/>
      <c r="G452" s="41"/>
      <c r="H452" s="41"/>
      <c r="I452" s="41"/>
    </row>
    <row r="453" customFormat="false" ht="15" hidden="false" customHeight="false" outlineLevel="0" collapsed="false">
      <c r="A453" s="41"/>
      <c r="B453" s="41"/>
      <c r="C453" s="41"/>
      <c r="D453" s="41"/>
      <c r="E453" s="41"/>
      <c r="F453" s="41"/>
      <c r="G453" s="41"/>
      <c r="H453" s="41"/>
      <c r="I453" s="41"/>
    </row>
    <row r="454" customFormat="false" ht="15" hidden="false" customHeight="false" outlineLevel="0" collapsed="false">
      <c r="A454" s="41"/>
      <c r="B454" s="41"/>
      <c r="C454" s="41"/>
      <c r="D454" s="41"/>
      <c r="E454" s="41"/>
      <c r="F454" s="41"/>
      <c r="G454" s="41"/>
      <c r="H454" s="41"/>
      <c r="I454" s="41"/>
    </row>
    <row r="455" customFormat="false" ht="15" hidden="false" customHeight="false" outlineLevel="0" collapsed="false">
      <c r="A455" s="41"/>
      <c r="B455" s="41"/>
      <c r="C455" s="41"/>
      <c r="D455" s="41"/>
      <c r="E455" s="41"/>
      <c r="F455" s="41"/>
      <c r="G455" s="41"/>
      <c r="H455" s="41"/>
      <c r="I455" s="41"/>
    </row>
    <row r="456" customFormat="false" ht="15" hidden="false" customHeight="false" outlineLevel="0" collapsed="false">
      <c r="A456" s="41"/>
      <c r="B456" s="41"/>
      <c r="C456" s="41"/>
      <c r="D456" s="41"/>
      <c r="E456" s="41"/>
      <c r="F456" s="41"/>
      <c r="G456" s="41"/>
      <c r="H456" s="41"/>
      <c r="I456" s="41"/>
    </row>
    <row r="457" customFormat="false" ht="15" hidden="false" customHeight="false" outlineLevel="0" collapsed="false">
      <c r="A457" s="41"/>
      <c r="B457" s="41"/>
      <c r="C457" s="41"/>
      <c r="D457" s="41"/>
      <c r="E457" s="41"/>
      <c r="F457" s="41"/>
      <c r="G457" s="41"/>
      <c r="H457" s="41"/>
      <c r="I457" s="41"/>
    </row>
    <row r="458" customFormat="false" ht="15" hidden="false" customHeight="false" outlineLevel="0" collapsed="false">
      <c r="A458" s="41"/>
      <c r="B458" s="41"/>
      <c r="C458" s="41"/>
      <c r="D458" s="41"/>
      <c r="E458" s="41"/>
      <c r="F458" s="41"/>
      <c r="G458" s="41"/>
      <c r="H458" s="41"/>
      <c r="I458" s="41"/>
    </row>
    <row r="459" customFormat="false" ht="15" hidden="false" customHeight="false" outlineLevel="0" collapsed="false">
      <c r="A459" s="41"/>
      <c r="B459" s="41"/>
      <c r="C459" s="41"/>
      <c r="D459" s="41"/>
      <c r="E459" s="41"/>
      <c r="F459" s="41"/>
      <c r="G459" s="41"/>
      <c r="H459" s="41"/>
      <c r="I459" s="41"/>
    </row>
    <row r="460" customFormat="false" ht="15" hidden="false" customHeight="false" outlineLevel="0" collapsed="false">
      <c r="A460" s="41"/>
      <c r="B460" s="41"/>
      <c r="C460" s="41"/>
      <c r="D460" s="41"/>
      <c r="E460" s="41"/>
      <c r="F460" s="41"/>
      <c r="G460" s="41"/>
      <c r="H460" s="41"/>
      <c r="I460" s="41"/>
    </row>
    <row r="461" customFormat="false" ht="15" hidden="false" customHeight="false" outlineLevel="0" collapsed="false">
      <c r="A461" s="41"/>
      <c r="B461" s="41"/>
      <c r="C461" s="41"/>
      <c r="D461" s="41"/>
      <c r="E461" s="41"/>
      <c r="F461" s="41"/>
      <c r="G461" s="41"/>
      <c r="H461" s="41"/>
      <c r="I461" s="41"/>
    </row>
    <row r="462" customFormat="false" ht="15" hidden="false" customHeight="false" outlineLevel="0" collapsed="false">
      <c r="A462" s="41"/>
      <c r="B462" s="41"/>
      <c r="C462" s="41"/>
      <c r="D462" s="41"/>
      <c r="E462" s="41"/>
      <c r="F462" s="41"/>
      <c r="G462" s="41"/>
      <c r="H462" s="41"/>
      <c r="I462" s="41"/>
    </row>
    <row r="463" customFormat="false" ht="15" hidden="false" customHeight="false" outlineLevel="0" collapsed="false">
      <c r="A463" s="41"/>
      <c r="B463" s="41"/>
      <c r="C463" s="41"/>
      <c r="D463" s="41"/>
      <c r="E463" s="41"/>
      <c r="F463" s="41"/>
      <c r="G463" s="41"/>
      <c r="H463" s="41"/>
      <c r="I463" s="41"/>
    </row>
    <row r="464" customFormat="false" ht="15" hidden="false" customHeight="false" outlineLevel="0" collapsed="false">
      <c r="A464" s="41"/>
      <c r="B464" s="41"/>
      <c r="C464" s="41"/>
      <c r="D464" s="41"/>
      <c r="E464" s="41"/>
      <c r="F464" s="41"/>
      <c r="G464" s="41"/>
      <c r="H464" s="41"/>
      <c r="I464" s="41"/>
    </row>
    <row r="465" customFormat="false" ht="15" hidden="false" customHeight="false" outlineLevel="0" collapsed="false">
      <c r="A465" s="41"/>
      <c r="B465" s="41"/>
      <c r="C465" s="41"/>
      <c r="D465" s="41"/>
      <c r="E465" s="41"/>
      <c r="F465" s="41"/>
      <c r="G465" s="41"/>
      <c r="H465" s="41"/>
      <c r="I465" s="41"/>
    </row>
    <row r="466" customFormat="false" ht="15" hidden="false" customHeight="false" outlineLevel="0" collapsed="false">
      <c r="A466" s="41"/>
      <c r="B466" s="41"/>
      <c r="C466" s="41"/>
      <c r="D466" s="41"/>
      <c r="E466" s="41"/>
      <c r="F466" s="41"/>
      <c r="G466" s="41"/>
      <c r="H466" s="41"/>
      <c r="I466" s="41"/>
    </row>
    <row r="467" customFormat="false" ht="15" hidden="false" customHeight="false" outlineLevel="0" collapsed="false">
      <c r="A467" s="41"/>
      <c r="B467" s="41"/>
      <c r="C467" s="41"/>
      <c r="D467" s="41"/>
      <c r="E467" s="41"/>
      <c r="F467" s="41"/>
      <c r="G467" s="41"/>
      <c r="H467" s="41"/>
      <c r="I467" s="41"/>
    </row>
    <row r="468" customFormat="false" ht="15" hidden="false" customHeight="false" outlineLevel="0" collapsed="false">
      <c r="A468" s="41"/>
      <c r="B468" s="41"/>
      <c r="C468" s="41"/>
      <c r="D468" s="41"/>
      <c r="E468" s="41"/>
      <c r="F468" s="41"/>
      <c r="G468" s="41"/>
      <c r="H468" s="41"/>
      <c r="I468" s="41"/>
    </row>
    <row r="469" customFormat="false" ht="15" hidden="false" customHeight="false" outlineLevel="0" collapsed="false">
      <c r="A469" s="41"/>
      <c r="B469" s="41"/>
      <c r="C469" s="41"/>
      <c r="D469" s="41"/>
      <c r="E469" s="41"/>
      <c r="F469" s="41"/>
      <c r="G469" s="41"/>
      <c r="H469" s="41"/>
      <c r="I469" s="41"/>
    </row>
    <row r="470" customFormat="false" ht="15" hidden="false" customHeight="false" outlineLevel="0" collapsed="false">
      <c r="A470" s="41"/>
      <c r="B470" s="41"/>
      <c r="C470" s="41"/>
      <c r="D470" s="41"/>
      <c r="E470" s="41"/>
      <c r="F470" s="41"/>
      <c r="G470" s="41"/>
      <c r="H470" s="41"/>
      <c r="I470" s="41"/>
    </row>
    <row r="471" customFormat="false" ht="15" hidden="false" customHeight="false" outlineLevel="0" collapsed="false">
      <c r="A471" s="41"/>
      <c r="B471" s="41"/>
      <c r="C471" s="41"/>
      <c r="D471" s="41"/>
      <c r="E471" s="41"/>
      <c r="F471" s="41"/>
      <c r="G471" s="41"/>
      <c r="H471" s="41"/>
      <c r="I471" s="41"/>
    </row>
    <row r="472" customFormat="false" ht="15" hidden="false" customHeight="false" outlineLevel="0" collapsed="false">
      <c r="A472" s="41"/>
      <c r="B472" s="41"/>
      <c r="C472" s="41"/>
      <c r="D472" s="41"/>
      <c r="E472" s="41"/>
      <c r="F472" s="41"/>
      <c r="G472" s="41"/>
      <c r="H472" s="41"/>
      <c r="I472" s="41"/>
    </row>
    <row r="473" customFormat="false" ht="15" hidden="false" customHeight="false" outlineLevel="0" collapsed="false">
      <c r="A473" s="41"/>
      <c r="B473" s="41"/>
      <c r="C473" s="41"/>
      <c r="D473" s="41"/>
      <c r="E473" s="41"/>
      <c r="F473" s="41"/>
      <c r="G473" s="41"/>
      <c r="H473" s="41"/>
      <c r="I473" s="41"/>
    </row>
    <row r="474" customFormat="false" ht="15" hidden="false" customHeight="false" outlineLevel="0" collapsed="false">
      <c r="A474" s="41"/>
      <c r="B474" s="41"/>
      <c r="C474" s="41"/>
      <c r="D474" s="41"/>
      <c r="E474" s="41"/>
      <c r="F474" s="41"/>
      <c r="G474" s="41"/>
      <c r="H474" s="41"/>
      <c r="I474" s="41"/>
    </row>
    <row r="475" customFormat="false" ht="15" hidden="false" customHeight="false" outlineLevel="0" collapsed="false">
      <c r="A475" s="41"/>
      <c r="B475" s="41"/>
      <c r="C475" s="41"/>
      <c r="D475" s="41"/>
      <c r="E475" s="41"/>
      <c r="F475" s="41"/>
      <c r="G475" s="41"/>
      <c r="H475" s="41"/>
      <c r="I475" s="41"/>
    </row>
    <row r="476" customFormat="false" ht="15" hidden="false" customHeight="false" outlineLevel="0" collapsed="false">
      <c r="A476" s="41"/>
      <c r="B476" s="41"/>
      <c r="C476" s="41"/>
      <c r="D476" s="41"/>
      <c r="E476" s="41"/>
      <c r="F476" s="41"/>
      <c r="G476" s="41"/>
      <c r="H476" s="41"/>
      <c r="I476" s="41"/>
    </row>
    <row r="477" customFormat="false" ht="15" hidden="false" customHeight="false" outlineLevel="0" collapsed="false">
      <c r="A477" s="41"/>
      <c r="B477" s="41"/>
      <c r="C477" s="41"/>
      <c r="D477" s="41"/>
      <c r="E477" s="41"/>
      <c r="F477" s="41"/>
      <c r="G477" s="41"/>
      <c r="H477" s="41"/>
      <c r="I477" s="41"/>
    </row>
    <row r="478" customFormat="false" ht="15" hidden="false" customHeight="false" outlineLevel="0" collapsed="false">
      <c r="A478" s="41"/>
      <c r="B478" s="41"/>
      <c r="C478" s="41"/>
      <c r="D478" s="41"/>
      <c r="E478" s="41"/>
      <c r="F478" s="41"/>
      <c r="G478" s="41"/>
      <c r="H478" s="41"/>
      <c r="I478" s="41"/>
    </row>
    <row r="479" customFormat="false" ht="15" hidden="false" customHeight="false" outlineLevel="0" collapsed="false">
      <c r="A479" s="41"/>
      <c r="B479" s="41"/>
      <c r="C479" s="41"/>
      <c r="D479" s="41"/>
      <c r="E479" s="41"/>
      <c r="F479" s="41"/>
      <c r="G479" s="41"/>
      <c r="H479" s="41"/>
      <c r="I479" s="41"/>
    </row>
    <row r="480" customFormat="false" ht="15" hidden="false" customHeight="false" outlineLevel="0" collapsed="false">
      <c r="A480" s="41"/>
      <c r="B480" s="41"/>
      <c r="C480" s="41"/>
      <c r="D480" s="41"/>
      <c r="E480" s="41"/>
      <c r="F480" s="41"/>
      <c r="G480" s="41"/>
      <c r="H480" s="41"/>
      <c r="I480" s="41"/>
    </row>
    <row r="481" customFormat="false" ht="15" hidden="false" customHeight="false" outlineLevel="0" collapsed="false">
      <c r="A481" s="41"/>
      <c r="B481" s="41"/>
      <c r="C481" s="41"/>
      <c r="D481" s="41"/>
      <c r="E481" s="41"/>
      <c r="F481" s="41"/>
      <c r="G481" s="41"/>
      <c r="H481" s="41"/>
      <c r="I481" s="41"/>
    </row>
    <row r="482" customFormat="false" ht="15" hidden="false" customHeight="false" outlineLevel="0" collapsed="false">
      <c r="A482" s="41"/>
      <c r="B482" s="41"/>
      <c r="C482" s="41"/>
      <c r="D482" s="41"/>
      <c r="E482" s="41"/>
      <c r="F482" s="41"/>
      <c r="G482" s="41"/>
      <c r="H482" s="41"/>
      <c r="I482" s="41"/>
    </row>
    <row r="483" customFormat="false" ht="15" hidden="false" customHeight="false" outlineLevel="0" collapsed="false">
      <c r="A483" s="41"/>
      <c r="B483" s="41"/>
      <c r="C483" s="41"/>
      <c r="D483" s="41"/>
      <c r="E483" s="41"/>
      <c r="F483" s="41"/>
      <c r="G483" s="41"/>
      <c r="H483" s="41"/>
      <c r="I483" s="41"/>
    </row>
    <row r="484" customFormat="false" ht="15" hidden="false" customHeight="false" outlineLevel="0" collapsed="false">
      <c r="A484" s="41"/>
      <c r="B484" s="41"/>
      <c r="C484" s="41"/>
      <c r="D484" s="41"/>
      <c r="E484" s="41"/>
      <c r="F484" s="41"/>
      <c r="G484" s="41"/>
      <c r="H484" s="41"/>
      <c r="I484" s="41"/>
    </row>
    <row r="485" customFormat="false" ht="15" hidden="false" customHeight="false" outlineLevel="0" collapsed="false">
      <c r="A485" s="41"/>
      <c r="B485" s="41"/>
      <c r="C485" s="41"/>
      <c r="D485" s="41"/>
      <c r="E485" s="41"/>
      <c r="F485" s="41"/>
      <c r="G485" s="41"/>
      <c r="H485" s="41"/>
      <c r="I485" s="41"/>
    </row>
    <row r="486" customFormat="false" ht="15" hidden="false" customHeight="false" outlineLevel="0" collapsed="false">
      <c r="A486" s="41"/>
      <c r="B486" s="41"/>
      <c r="C486" s="41"/>
      <c r="D486" s="41"/>
      <c r="E486" s="41"/>
      <c r="F486" s="41"/>
      <c r="G486" s="41"/>
      <c r="H486" s="41"/>
      <c r="I486" s="41"/>
    </row>
    <row r="487" customFormat="false" ht="15" hidden="false" customHeight="false" outlineLevel="0" collapsed="false">
      <c r="A487" s="41"/>
      <c r="B487" s="41"/>
      <c r="C487" s="41"/>
      <c r="D487" s="41"/>
      <c r="E487" s="41"/>
      <c r="F487" s="41"/>
      <c r="G487" s="41"/>
      <c r="H487" s="41"/>
      <c r="I487" s="41"/>
    </row>
    <row r="488" customFormat="false" ht="15" hidden="false" customHeight="false" outlineLevel="0" collapsed="false">
      <c r="A488" s="41"/>
      <c r="B488" s="41"/>
      <c r="C488" s="41"/>
      <c r="D488" s="41"/>
      <c r="E488" s="41"/>
      <c r="F488" s="41"/>
      <c r="G488" s="41"/>
      <c r="H488" s="41"/>
      <c r="I488" s="41"/>
    </row>
    <row r="489" customFormat="false" ht="15" hidden="false" customHeight="false" outlineLevel="0" collapsed="false">
      <c r="A489" s="41"/>
      <c r="B489" s="41"/>
      <c r="C489" s="41"/>
      <c r="D489" s="41"/>
      <c r="E489" s="41"/>
      <c r="F489" s="41"/>
      <c r="G489" s="41"/>
      <c r="H489" s="41"/>
      <c r="I489" s="41"/>
    </row>
    <row r="490" customFormat="false" ht="15" hidden="false" customHeight="false" outlineLevel="0" collapsed="false">
      <c r="A490" s="41"/>
      <c r="B490" s="41"/>
      <c r="C490" s="41"/>
      <c r="D490" s="41"/>
      <c r="E490" s="41"/>
      <c r="F490" s="41"/>
      <c r="G490" s="41"/>
      <c r="H490" s="41"/>
      <c r="I490" s="41"/>
    </row>
    <row r="491" customFormat="false" ht="15" hidden="false" customHeight="false" outlineLevel="0" collapsed="false">
      <c r="A491" s="41"/>
      <c r="B491" s="41"/>
      <c r="C491" s="41"/>
      <c r="D491" s="41"/>
      <c r="E491" s="41"/>
      <c r="F491" s="41"/>
      <c r="G491" s="41"/>
      <c r="H491" s="41"/>
      <c r="I491" s="41"/>
    </row>
    <row r="492" customFormat="false" ht="15" hidden="false" customHeight="false" outlineLevel="0" collapsed="false">
      <c r="A492" s="41"/>
      <c r="B492" s="41"/>
      <c r="C492" s="41"/>
      <c r="D492" s="41"/>
      <c r="E492" s="41"/>
      <c r="F492" s="41"/>
      <c r="G492" s="41"/>
      <c r="H492" s="41"/>
      <c r="I492" s="41"/>
    </row>
    <row r="493" customFormat="false" ht="15" hidden="false" customHeight="false" outlineLevel="0" collapsed="false">
      <c r="A493" s="41"/>
      <c r="B493" s="41"/>
      <c r="C493" s="41"/>
      <c r="D493" s="41"/>
      <c r="E493" s="41"/>
      <c r="F493" s="41"/>
      <c r="G493" s="41"/>
      <c r="H493" s="41"/>
      <c r="I493" s="41"/>
    </row>
    <row r="494" customFormat="false" ht="15" hidden="false" customHeight="false" outlineLevel="0" collapsed="false">
      <c r="A494" s="41"/>
      <c r="B494" s="41"/>
      <c r="C494" s="41"/>
      <c r="D494" s="41"/>
      <c r="E494" s="41"/>
      <c r="F494" s="41"/>
      <c r="G494" s="41"/>
      <c r="H494" s="41"/>
      <c r="I494" s="41"/>
    </row>
    <row r="495" customFormat="false" ht="15" hidden="false" customHeight="false" outlineLevel="0" collapsed="false">
      <c r="A495" s="41"/>
      <c r="B495" s="41"/>
      <c r="C495" s="41"/>
      <c r="D495" s="41"/>
      <c r="E495" s="41"/>
      <c r="F495" s="41"/>
      <c r="G495" s="41"/>
      <c r="H495" s="41"/>
      <c r="I495" s="41"/>
    </row>
    <row r="496" customFormat="false" ht="15" hidden="false" customHeight="false" outlineLevel="0" collapsed="false">
      <c r="A496" s="41"/>
      <c r="B496" s="41"/>
      <c r="C496" s="41"/>
      <c r="D496" s="41"/>
      <c r="E496" s="41"/>
      <c r="F496" s="41"/>
      <c r="G496" s="41"/>
      <c r="H496" s="41"/>
      <c r="I496" s="41"/>
    </row>
    <row r="497" customFormat="false" ht="15" hidden="false" customHeight="false" outlineLevel="0" collapsed="false">
      <c r="A497" s="41"/>
      <c r="B497" s="41"/>
      <c r="C497" s="41"/>
      <c r="D497" s="41"/>
      <c r="E497" s="41"/>
      <c r="F497" s="41"/>
      <c r="G497" s="41"/>
      <c r="H497" s="41"/>
      <c r="I497" s="41"/>
    </row>
    <row r="498" customFormat="false" ht="15" hidden="false" customHeight="false" outlineLevel="0" collapsed="false">
      <c r="A498" s="41"/>
      <c r="B498" s="41"/>
      <c r="C498" s="41"/>
      <c r="D498" s="41"/>
      <c r="E498" s="41"/>
      <c r="F498" s="41"/>
      <c r="G498" s="41"/>
      <c r="H498" s="41"/>
      <c r="I498" s="41"/>
    </row>
    <row r="499" customFormat="false" ht="15" hidden="false" customHeight="false" outlineLevel="0" collapsed="false">
      <c r="A499" s="41"/>
      <c r="B499" s="41"/>
      <c r="C499" s="41"/>
      <c r="D499" s="41"/>
      <c r="E499" s="41"/>
      <c r="F499" s="41"/>
      <c r="G499" s="41"/>
      <c r="H499" s="41"/>
      <c r="I499" s="41"/>
    </row>
    <row r="500" customFormat="false" ht="15" hidden="false" customHeight="false" outlineLevel="0" collapsed="false">
      <c r="A500" s="41"/>
      <c r="B500" s="41"/>
      <c r="C500" s="41"/>
      <c r="D500" s="41"/>
      <c r="E500" s="41"/>
      <c r="F500" s="41"/>
      <c r="G500" s="41"/>
      <c r="H500" s="41"/>
      <c r="I500" s="41"/>
    </row>
    <row r="501" customFormat="false" ht="15" hidden="false" customHeight="false" outlineLevel="0" collapsed="false">
      <c r="A501" s="41"/>
      <c r="B501" s="41"/>
      <c r="C501" s="41"/>
      <c r="D501" s="41"/>
      <c r="E501" s="41"/>
      <c r="F501" s="41"/>
      <c r="G501" s="41"/>
      <c r="H501" s="41"/>
      <c r="I501" s="41"/>
    </row>
    <row r="502" customFormat="false" ht="15" hidden="false" customHeight="false" outlineLevel="0" collapsed="false">
      <c r="A502" s="41"/>
      <c r="B502" s="41"/>
      <c r="C502" s="41"/>
      <c r="D502" s="41"/>
      <c r="E502" s="41"/>
      <c r="F502" s="41"/>
      <c r="G502" s="41"/>
      <c r="H502" s="41"/>
      <c r="I502" s="41"/>
    </row>
    <row r="503" customFormat="false" ht="15" hidden="false" customHeight="false" outlineLevel="0" collapsed="false">
      <c r="A503" s="41"/>
      <c r="B503" s="41"/>
      <c r="C503" s="41"/>
      <c r="D503" s="41"/>
      <c r="E503" s="41"/>
      <c r="F503" s="41"/>
      <c r="G503" s="41"/>
      <c r="H503" s="41"/>
      <c r="I503" s="41"/>
    </row>
    <row r="504" customFormat="false" ht="15" hidden="false" customHeight="false" outlineLevel="0" collapsed="false">
      <c r="A504" s="41"/>
      <c r="B504" s="41"/>
      <c r="C504" s="41"/>
      <c r="D504" s="41"/>
      <c r="E504" s="41"/>
      <c r="F504" s="41"/>
      <c r="G504" s="41"/>
      <c r="H504" s="41"/>
      <c r="I504" s="41"/>
    </row>
    <row r="505" customFormat="false" ht="15" hidden="false" customHeight="false" outlineLevel="0" collapsed="false">
      <c r="A505" s="41"/>
      <c r="B505" s="41"/>
      <c r="C505" s="41"/>
      <c r="D505" s="41"/>
      <c r="E505" s="41"/>
      <c r="F505" s="41"/>
      <c r="G505" s="41"/>
      <c r="H505" s="41"/>
      <c r="I505" s="41"/>
    </row>
    <row r="506" customFormat="false" ht="15" hidden="false" customHeight="false" outlineLevel="0" collapsed="false">
      <c r="A506" s="41"/>
      <c r="B506" s="41"/>
      <c r="C506" s="41"/>
      <c r="D506" s="41"/>
      <c r="E506" s="41"/>
      <c r="F506" s="41"/>
      <c r="G506" s="41"/>
      <c r="H506" s="41"/>
      <c r="I506" s="41"/>
    </row>
    <row r="507" customFormat="false" ht="15" hidden="false" customHeight="false" outlineLevel="0" collapsed="false">
      <c r="A507" s="41"/>
      <c r="B507" s="41"/>
      <c r="C507" s="41"/>
      <c r="D507" s="41"/>
      <c r="E507" s="41"/>
      <c r="F507" s="41"/>
      <c r="G507" s="41"/>
      <c r="H507" s="41"/>
      <c r="I507" s="41"/>
    </row>
    <row r="508" customFormat="false" ht="15" hidden="false" customHeight="false" outlineLevel="0" collapsed="false">
      <c r="A508" s="41"/>
      <c r="B508" s="41"/>
      <c r="C508" s="41"/>
      <c r="D508" s="41"/>
      <c r="E508" s="41"/>
      <c r="F508" s="41"/>
      <c r="G508" s="41"/>
      <c r="H508" s="41"/>
      <c r="I508" s="41"/>
    </row>
    <row r="509" customFormat="false" ht="15" hidden="false" customHeight="false" outlineLevel="0" collapsed="false">
      <c r="A509" s="41"/>
      <c r="B509" s="41"/>
      <c r="C509" s="41"/>
      <c r="D509" s="41"/>
      <c r="E509" s="41"/>
      <c r="F509" s="41"/>
      <c r="G509" s="41"/>
      <c r="H509" s="41"/>
      <c r="I509" s="41"/>
    </row>
    <row r="510" customFormat="false" ht="15" hidden="false" customHeight="false" outlineLevel="0" collapsed="false">
      <c r="A510" s="41"/>
      <c r="B510" s="41"/>
      <c r="C510" s="41"/>
      <c r="D510" s="41"/>
      <c r="E510" s="41"/>
      <c r="F510" s="41"/>
      <c r="G510" s="41"/>
      <c r="H510" s="41"/>
      <c r="I510" s="41"/>
    </row>
    <row r="511" customFormat="false" ht="15" hidden="false" customHeight="false" outlineLevel="0" collapsed="false">
      <c r="A511" s="41"/>
      <c r="B511" s="41"/>
      <c r="C511" s="41"/>
      <c r="D511" s="41"/>
      <c r="E511" s="41"/>
      <c r="F511" s="41"/>
      <c r="G511" s="41"/>
      <c r="H511" s="41"/>
      <c r="I511" s="41"/>
    </row>
    <row r="512" customFormat="false" ht="15" hidden="false" customHeight="false" outlineLevel="0" collapsed="false">
      <c r="A512" s="41"/>
      <c r="B512" s="41"/>
      <c r="C512" s="41"/>
      <c r="D512" s="41"/>
      <c r="E512" s="41"/>
      <c r="F512" s="41"/>
      <c r="G512" s="41"/>
      <c r="H512" s="41"/>
      <c r="I512" s="41"/>
    </row>
    <row r="513" customFormat="false" ht="15" hidden="false" customHeight="false" outlineLevel="0" collapsed="false">
      <c r="A513" s="41"/>
      <c r="B513" s="41"/>
      <c r="C513" s="41"/>
      <c r="D513" s="41"/>
      <c r="E513" s="41"/>
      <c r="F513" s="41"/>
      <c r="G513" s="41"/>
      <c r="H513" s="41"/>
      <c r="I513" s="41"/>
    </row>
    <row r="514" customFormat="false" ht="15" hidden="false" customHeight="false" outlineLevel="0" collapsed="false">
      <c r="A514" s="41"/>
      <c r="B514" s="41"/>
      <c r="C514" s="41"/>
      <c r="D514" s="41"/>
      <c r="E514" s="41"/>
      <c r="F514" s="41"/>
      <c r="G514" s="41"/>
      <c r="H514" s="41"/>
      <c r="I514" s="41"/>
    </row>
    <row r="515" customFormat="false" ht="15" hidden="false" customHeight="false" outlineLevel="0" collapsed="false">
      <c r="A515" s="41"/>
      <c r="B515" s="41"/>
      <c r="C515" s="41"/>
      <c r="D515" s="41"/>
      <c r="E515" s="41"/>
      <c r="F515" s="41"/>
      <c r="G515" s="41"/>
      <c r="H515" s="41"/>
      <c r="I515" s="41"/>
    </row>
    <row r="516" customFormat="false" ht="15" hidden="false" customHeight="false" outlineLevel="0" collapsed="false">
      <c r="A516" s="41"/>
      <c r="B516" s="41"/>
      <c r="C516" s="41"/>
      <c r="D516" s="41"/>
      <c r="E516" s="41"/>
      <c r="F516" s="41"/>
      <c r="G516" s="41"/>
      <c r="H516" s="41"/>
      <c r="I516" s="41"/>
    </row>
    <row r="517" customFormat="false" ht="15" hidden="false" customHeight="false" outlineLevel="0" collapsed="false">
      <c r="A517" s="41"/>
      <c r="B517" s="41"/>
      <c r="C517" s="41"/>
      <c r="D517" s="41"/>
      <c r="E517" s="41"/>
      <c r="F517" s="41"/>
      <c r="G517" s="41"/>
      <c r="H517" s="41"/>
      <c r="I517" s="41"/>
    </row>
    <row r="518" customFormat="false" ht="15" hidden="false" customHeight="false" outlineLevel="0" collapsed="false">
      <c r="A518" s="41"/>
      <c r="B518" s="41"/>
      <c r="C518" s="41"/>
      <c r="D518" s="41"/>
      <c r="E518" s="41"/>
      <c r="F518" s="41"/>
      <c r="G518" s="41"/>
      <c r="H518" s="41"/>
      <c r="I518" s="41"/>
    </row>
    <row r="519" customFormat="false" ht="15" hidden="false" customHeight="false" outlineLevel="0" collapsed="false">
      <c r="A519" s="41"/>
      <c r="B519" s="41"/>
      <c r="C519" s="41"/>
      <c r="D519" s="41"/>
      <c r="E519" s="41"/>
      <c r="F519" s="41"/>
      <c r="G519" s="41"/>
      <c r="H519" s="41"/>
      <c r="I519" s="41"/>
    </row>
    <row r="520" customFormat="false" ht="15" hidden="false" customHeight="false" outlineLevel="0" collapsed="false">
      <c r="A520" s="41"/>
      <c r="B520" s="41"/>
      <c r="C520" s="41"/>
      <c r="D520" s="41"/>
      <c r="E520" s="41"/>
      <c r="F520" s="41"/>
      <c r="G520" s="41"/>
      <c r="H520" s="41"/>
      <c r="I520" s="41"/>
    </row>
    <row r="521" customFormat="false" ht="15" hidden="false" customHeight="false" outlineLevel="0" collapsed="false">
      <c r="A521" s="41"/>
      <c r="B521" s="41"/>
      <c r="C521" s="41"/>
      <c r="D521" s="41"/>
      <c r="E521" s="41"/>
      <c r="F521" s="41"/>
      <c r="G521" s="41"/>
      <c r="H521" s="41"/>
      <c r="I521" s="41"/>
    </row>
    <row r="522" customFormat="false" ht="15" hidden="false" customHeight="false" outlineLevel="0" collapsed="false">
      <c r="A522" s="41"/>
      <c r="B522" s="41"/>
      <c r="C522" s="41"/>
      <c r="D522" s="41"/>
      <c r="E522" s="41"/>
      <c r="F522" s="41"/>
      <c r="G522" s="41"/>
      <c r="H522" s="41"/>
      <c r="I522" s="41"/>
    </row>
    <row r="523" customFormat="false" ht="15" hidden="false" customHeight="false" outlineLevel="0" collapsed="false">
      <c r="A523" s="41"/>
      <c r="B523" s="41"/>
      <c r="C523" s="41"/>
      <c r="D523" s="41"/>
      <c r="E523" s="41"/>
      <c r="F523" s="41"/>
      <c r="G523" s="41"/>
      <c r="H523" s="41"/>
      <c r="I523" s="41"/>
    </row>
    <row r="524" customFormat="false" ht="15" hidden="false" customHeight="false" outlineLevel="0" collapsed="false">
      <c r="A524" s="41"/>
      <c r="B524" s="41"/>
      <c r="C524" s="41"/>
      <c r="D524" s="41"/>
      <c r="E524" s="41"/>
      <c r="F524" s="41"/>
      <c r="G524" s="41"/>
      <c r="H524" s="41"/>
      <c r="I524" s="41"/>
    </row>
    <row r="525" customFormat="false" ht="15" hidden="false" customHeight="false" outlineLevel="0" collapsed="false">
      <c r="A525" s="41"/>
      <c r="B525" s="41"/>
      <c r="C525" s="41"/>
      <c r="D525" s="41"/>
      <c r="E525" s="41"/>
      <c r="F525" s="41"/>
      <c r="G525" s="41"/>
      <c r="H525" s="41"/>
      <c r="I525" s="41"/>
    </row>
    <row r="526" customFormat="false" ht="15" hidden="false" customHeight="false" outlineLevel="0" collapsed="false">
      <c r="A526" s="41"/>
      <c r="B526" s="41"/>
      <c r="C526" s="41"/>
      <c r="D526" s="41"/>
      <c r="E526" s="41"/>
      <c r="F526" s="41"/>
      <c r="G526" s="41"/>
      <c r="H526" s="41"/>
      <c r="I526" s="41"/>
    </row>
    <row r="527" customFormat="false" ht="15" hidden="false" customHeight="false" outlineLevel="0" collapsed="false">
      <c r="A527" s="41"/>
      <c r="B527" s="41"/>
      <c r="C527" s="41"/>
      <c r="D527" s="41"/>
      <c r="E527" s="41"/>
      <c r="F527" s="41"/>
      <c r="G527" s="41"/>
      <c r="H527" s="41"/>
      <c r="I527" s="41"/>
    </row>
    <row r="528" customFormat="false" ht="15" hidden="false" customHeight="false" outlineLevel="0" collapsed="false">
      <c r="A528" s="41"/>
      <c r="B528" s="41"/>
      <c r="C528" s="41"/>
      <c r="D528" s="41"/>
      <c r="E528" s="41"/>
      <c r="F528" s="41"/>
      <c r="G528" s="41"/>
      <c r="H528" s="41"/>
      <c r="I528" s="41"/>
    </row>
    <row r="529" customFormat="false" ht="15" hidden="false" customHeight="false" outlineLevel="0" collapsed="false">
      <c r="A529" s="41"/>
      <c r="B529" s="41"/>
      <c r="C529" s="41"/>
      <c r="D529" s="41"/>
      <c r="E529" s="41"/>
      <c r="F529" s="41"/>
      <c r="G529" s="41"/>
      <c r="H529" s="41"/>
      <c r="I529" s="41"/>
    </row>
    <row r="530" customFormat="false" ht="15" hidden="false" customHeight="false" outlineLevel="0" collapsed="false">
      <c r="A530" s="41"/>
      <c r="B530" s="41"/>
      <c r="C530" s="41"/>
      <c r="D530" s="41"/>
      <c r="E530" s="41"/>
      <c r="F530" s="41"/>
      <c r="G530" s="41"/>
      <c r="H530" s="41"/>
      <c r="I530" s="41"/>
    </row>
    <row r="531" customFormat="false" ht="15" hidden="false" customHeight="false" outlineLevel="0" collapsed="false">
      <c r="A531" s="41"/>
      <c r="B531" s="41"/>
      <c r="C531" s="41"/>
      <c r="D531" s="41"/>
      <c r="E531" s="41"/>
      <c r="F531" s="41"/>
      <c r="G531" s="41"/>
      <c r="H531" s="41"/>
      <c r="I531" s="41"/>
    </row>
    <row r="532" customFormat="false" ht="15" hidden="false" customHeight="false" outlineLevel="0" collapsed="false">
      <c r="A532" s="41"/>
      <c r="B532" s="41"/>
      <c r="C532" s="41"/>
      <c r="D532" s="41"/>
      <c r="E532" s="41"/>
      <c r="F532" s="41"/>
      <c r="G532" s="41"/>
      <c r="H532" s="41"/>
      <c r="I532" s="41"/>
    </row>
    <row r="533" customFormat="false" ht="15" hidden="false" customHeight="false" outlineLevel="0" collapsed="false">
      <c r="A533" s="41"/>
      <c r="B533" s="41"/>
      <c r="C533" s="41"/>
      <c r="D533" s="41"/>
      <c r="E533" s="41"/>
      <c r="F533" s="41"/>
      <c r="G533" s="41"/>
      <c r="H533" s="41"/>
      <c r="I533" s="41"/>
    </row>
    <row r="534" customFormat="false" ht="15" hidden="false" customHeight="false" outlineLevel="0" collapsed="false">
      <c r="A534" s="41"/>
      <c r="B534" s="41"/>
      <c r="C534" s="41"/>
      <c r="D534" s="41"/>
      <c r="E534" s="41"/>
      <c r="F534" s="41"/>
      <c r="G534" s="41"/>
      <c r="H534" s="41"/>
      <c r="I534" s="41"/>
    </row>
    <row r="535" customFormat="false" ht="15" hidden="false" customHeight="false" outlineLevel="0" collapsed="false">
      <c r="A535" s="41"/>
      <c r="B535" s="41"/>
      <c r="C535" s="41"/>
      <c r="D535" s="41"/>
      <c r="E535" s="41"/>
      <c r="F535" s="41"/>
      <c r="G535" s="41"/>
      <c r="H535" s="41"/>
      <c r="I535" s="41"/>
    </row>
    <row r="536" customFormat="false" ht="15" hidden="false" customHeight="false" outlineLevel="0" collapsed="false">
      <c r="A536" s="41"/>
      <c r="B536" s="41"/>
      <c r="C536" s="41"/>
      <c r="D536" s="41"/>
      <c r="E536" s="41"/>
      <c r="F536" s="41"/>
      <c r="G536" s="41"/>
      <c r="H536" s="41"/>
      <c r="I536" s="41"/>
    </row>
    <row r="537" customFormat="false" ht="15" hidden="false" customHeight="false" outlineLevel="0" collapsed="false">
      <c r="A537" s="41"/>
      <c r="B537" s="41"/>
      <c r="C537" s="41"/>
      <c r="D537" s="41"/>
      <c r="E537" s="41"/>
      <c r="F537" s="41"/>
      <c r="G537" s="41"/>
      <c r="H537" s="41"/>
      <c r="I537" s="41"/>
    </row>
    <row r="538" customFormat="false" ht="15" hidden="false" customHeight="false" outlineLevel="0" collapsed="false">
      <c r="A538" s="41"/>
      <c r="B538" s="41"/>
      <c r="C538" s="41"/>
      <c r="D538" s="41"/>
      <c r="E538" s="41"/>
      <c r="F538" s="41"/>
      <c r="G538" s="41"/>
      <c r="H538" s="41"/>
      <c r="I538" s="41"/>
    </row>
    <row r="539" customFormat="false" ht="15" hidden="false" customHeight="false" outlineLevel="0" collapsed="false">
      <c r="A539" s="41"/>
      <c r="B539" s="41"/>
      <c r="C539" s="41"/>
      <c r="D539" s="41"/>
      <c r="E539" s="41"/>
      <c r="F539" s="41"/>
      <c r="G539" s="41"/>
      <c r="H539" s="41"/>
      <c r="I539" s="41"/>
    </row>
    <row r="540" customFormat="false" ht="15" hidden="false" customHeight="false" outlineLevel="0" collapsed="false">
      <c r="A540" s="41"/>
      <c r="B540" s="41"/>
      <c r="C540" s="41"/>
      <c r="D540" s="41"/>
      <c r="E540" s="41"/>
      <c r="F540" s="41"/>
      <c r="G540" s="41"/>
      <c r="H540" s="41"/>
      <c r="I540" s="41"/>
    </row>
    <row r="541" customFormat="false" ht="15" hidden="false" customHeight="false" outlineLevel="0" collapsed="false">
      <c r="A541" s="41"/>
      <c r="B541" s="41"/>
      <c r="C541" s="41"/>
      <c r="D541" s="41"/>
      <c r="E541" s="41"/>
      <c r="F541" s="41"/>
      <c r="G541" s="41"/>
      <c r="H541" s="41"/>
      <c r="I541" s="41"/>
    </row>
    <row r="542" customFormat="false" ht="15" hidden="false" customHeight="false" outlineLevel="0" collapsed="false">
      <c r="A542" s="41"/>
      <c r="B542" s="41"/>
      <c r="C542" s="41"/>
      <c r="D542" s="41"/>
      <c r="E542" s="41"/>
      <c r="F542" s="41"/>
      <c r="G542" s="41"/>
      <c r="H542" s="41"/>
      <c r="I542" s="41"/>
    </row>
    <row r="543" customFormat="false" ht="15" hidden="false" customHeight="false" outlineLevel="0" collapsed="false">
      <c r="A543" s="41"/>
      <c r="B543" s="41"/>
      <c r="C543" s="41"/>
      <c r="D543" s="41"/>
      <c r="E543" s="41"/>
      <c r="F543" s="41"/>
      <c r="G543" s="41"/>
      <c r="H543" s="41"/>
      <c r="I543" s="41"/>
    </row>
    <row r="544" customFormat="false" ht="15" hidden="false" customHeight="false" outlineLevel="0" collapsed="false">
      <c r="A544" s="41"/>
      <c r="B544" s="41"/>
      <c r="C544" s="41"/>
      <c r="D544" s="41"/>
      <c r="E544" s="41"/>
      <c r="F544" s="41"/>
      <c r="G544" s="41"/>
      <c r="H544" s="41"/>
      <c r="I544" s="41"/>
    </row>
    <row r="545" customFormat="false" ht="15" hidden="false" customHeight="false" outlineLevel="0" collapsed="false">
      <c r="A545" s="41"/>
      <c r="B545" s="41"/>
      <c r="C545" s="41"/>
      <c r="D545" s="41"/>
      <c r="E545" s="41"/>
      <c r="F545" s="41"/>
      <c r="G545" s="41"/>
      <c r="H545" s="41"/>
      <c r="I545" s="41"/>
    </row>
    <row r="546" customFormat="false" ht="15" hidden="false" customHeight="false" outlineLevel="0" collapsed="false">
      <c r="A546" s="41"/>
      <c r="B546" s="41"/>
      <c r="C546" s="41"/>
      <c r="D546" s="41"/>
      <c r="E546" s="41"/>
      <c r="F546" s="41"/>
      <c r="G546" s="41"/>
      <c r="H546" s="41"/>
      <c r="I546" s="41"/>
    </row>
    <row r="547" customFormat="false" ht="15" hidden="false" customHeight="false" outlineLevel="0" collapsed="false">
      <c r="A547" s="41"/>
      <c r="B547" s="41"/>
      <c r="C547" s="41"/>
      <c r="D547" s="41"/>
      <c r="E547" s="41"/>
      <c r="F547" s="41"/>
      <c r="G547" s="41"/>
      <c r="H547" s="41"/>
      <c r="I547" s="41"/>
    </row>
    <row r="548" customFormat="false" ht="15" hidden="false" customHeight="false" outlineLevel="0" collapsed="false">
      <c r="A548" s="41"/>
      <c r="B548" s="41"/>
      <c r="C548" s="41"/>
      <c r="D548" s="41"/>
      <c r="E548" s="41"/>
      <c r="F548" s="41"/>
      <c r="G548" s="41"/>
      <c r="H548" s="41"/>
      <c r="I548" s="41"/>
    </row>
    <row r="549" customFormat="false" ht="15" hidden="false" customHeight="false" outlineLevel="0" collapsed="false">
      <c r="A549" s="41"/>
      <c r="B549" s="41"/>
      <c r="C549" s="41"/>
      <c r="D549" s="41"/>
      <c r="E549" s="41"/>
      <c r="F549" s="41"/>
      <c r="G549" s="41"/>
      <c r="H549" s="41"/>
      <c r="I549" s="41"/>
    </row>
    <row r="550" customFormat="false" ht="15" hidden="false" customHeight="false" outlineLevel="0" collapsed="false">
      <c r="A550" s="41"/>
      <c r="B550" s="41"/>
      <c r="C550" s="41"/>
      <c r="D550" s="41"/>
      <c r="E550" s="41"/>
      <c r="F550" s="41"/>
      <c r="G550" s="41"/>
      <c r="H550" s="41"/>
      <c r="I550" s="41"/>
    </row>
    <row r="551" customFormat="false" ht="15" hidden="false" customHeight="false" outlineLevel="0" collapsed="false">
      <c r="A551" s="41"/>
      <c r="B551" s="41"/>
      <c r="C551" s="41"/>
      <c r="D551" s="41"/>
      <c r="E551" s="41"/>
      <c r="F551" s="41"/>
      <c r="G551" s="41"/>
      <c r="H551" s="41"/>
      <c r="I551" s="41"/>
    </row>
    <row r="552" customFormat="false" ht="15" hidden="false" customHeight="false" outlineLevel="0" collapsed="false">
      <c r="A552" s="41"/>
      <c r="B552" s="41"/>
      <c r="C552" s="41"/>
      <c r="D552" s="41"/>
      <c r="E552" s="41"/>
      <c r="F552" s="41"/>
      <c r="G552" s="41"/>
      <c r="H552" s="41"/>
      <c r="I552" s="41"/>
    </row>
    <row r="553" customFormat="false" ht="15" hidden="false" customHeight="false" outlineLevel="0" collapsed="false">
      <c r="A553" s="41"/>
      <c r="B553" s="41"/>
      <c r="C553" s="41"/>
      <c r="D553" s="41"/>
      <c r="E553" s="41"/>
      <c r="F553" s="41"/>
      <c r="G553" s="41"/>
      <c r="H553" s="41"/>
      <c r="I553" s="41"/>
    </row>
    <row r="554" customFormat="false" ht="15" hidden="false" customHeight="false" outlineLevel="0" collapsed="false">
      <c r="A554" s="41"/>
      <c r="B554" s="41"/>
      <c r="C554" s="41"/>
      <c r="D554" s="41"/>
      <c r="E554" s="41"/>
      <c r="F554" s="41"/>
      <c r="G554" s="41"/>
      <c r="H554" s="41"/>
      <c r="I554" s="41"/>
    </row>
    <row r="555" customFormat="false" ht="15" hidden="false" customHeight="false" outlineLevel="0" collapsed="false">
      <c r="A555" s="41"/>
      <c r="B555" s="41"/>
      <c r="C555" s="41"/>
      <c r="D555" s="41"/>
      <c r="E555" s="41"/>
      <c r="F555" s="41"/>
      <c r="G555" s="41"/>
      <c r="H555" s="41"/>
      <c r="I555" s="41"/>
    </row>
    <row r="556" customFormat="false" ht="15" hidden="false" customHeight="false" outlineLevel="0" collapsed="false">
      <c r="A556" s="41"/>
      <c r="B556" s="41"/>
      <c r="C556" s="41"/>
      <c r="D556" s="41"/>
      <c r="E556" s="41"/>
      <c r="F556" s="41"/>
      <c r="G556" s="41"/>
      <c r="H556" s="41"/>
      <c r="I556" s="41"/>
    </row>
    <row r="557" customFormat="false" ht="15" hidden="false" customHeight="false" outlineLevel="0" collapsed="false">
      <c r="A557" s="41"/>
      <c r="B557" s="41"/>
      <c r="C557" s="41"/>
      <c r="D557" s="41"/>
      <c r="E557" s="41"/>
      <c r="F557" s="41"/>
      <c r="G557" s="41"/>
      <c r="H557" s="41"/>
      <c r="I557" s="41"/>
    </row>
    <row r="558" customFormat="false" ht="15" hidden="false" customHeight="false" outlineLevel="0" collapsed="false">
      <c r="A558" s="41"/>
      <c r="B558" s="41"/>
      <c r="C558" s="41"/>
      <c r="D558" s="41"/>
      <c r="E558" s="41"/>
      <c r="F558" s="41"/>
      <c r="G558" s="41"/>
      <c r="H558" s="41"/>
      <c r="I558" s="41"/>
    </row>
    <row r="559" customFormat="false" ht="15" hidden="false" customHeight="false" outlineLevel="0" collapsed="false">
      <c r="A559" s="41"/>
      <c r="B559" s="41"/>
      <c r="C559" s="41"/>
      <c r="D559" s="41"/>
      <c r="E559" s="41"/>
      <c r="F559" s="41"/>
      <c r="G559" s="41"/>
      <c r="H559" s="41"/>
      <c r="I559" s="41"/>
    </row>
    <row r="560" customFormat="false" ht="15" hidden="false" customHeight="false" outlineLevel="0" collapsed="false">
      <c r="A560" s="41"/>
      <c r="B560" s="41"/>
      <c r="C560" s="41"/>
      <c r="D560" s="41"/>
      <c r="E560" s="41"/>
      <c r="F560" s="41"/>
      <c r="G560" s="41"/>
      <c r="H560" s="41"/>
      <c r="I560" s="41"/>
    </row>
    <row r="561" customFormat="false" ht="15" hidden="false" customHeight="false" outlineLevel="0" collapsed="false">
      <c r="A561" s="41"/>
      <c r="B561" s="41"/>
      <c r="C561" s="41"/>
      <c r="D561" s="41"/>
      <c r="E561" s="41"/>
      <c r="F561" s="41"/>
      <c r="G561" s="41"/>
      <c r="H561" s="41"/>
      <c r="I561" s="41"/>
    </row>
    <row r="562" customFormat="false" ht="15" hidden="false" customHeight="false" outlineLevel="0" collapsed="false">
      <c r="A562" s="41"/>
      <c r="B562" s="41"/>
      <c r="C562" s="41"/>
      <c r="D562" s="41"/>
      <c r="E562" s="41"/>
      <c r="F562" s="41"/>
      <c r="G562" s="41"/>
      <c r="H562" s="41"/>
      <c r="I562" s="41"/>
    </row>
    <row r="563" customFormat="false" ht="15" hidden="false" customHeight="false" outlineLevel="0" collapsed="false">
      <c r="A563" s="41"/>
      <c r="B563" s="41"/>
      <c r="C563" s="41"/>
      <c r="D563" s="41"/>
      <c r="E563" s="41"/>
      <c r="F563" s="41"/>
      <c r="G563" s="41"/>
      <c r="H563" s="41"/>
      <c r="I563" s="41"/>
    </row>
    <row r="564" customFormat="false" ht="15" hidden="false" customHeight="false" outlineLevel="0" collapsed="false">
      <c r="A564" s="41"/>
      <c r="B564" s="41"/>
      <c r="C564" s="41"/>
      <c r="D564" s="41"/>
      <c r="E564" s="41"/>
      <c r="F564" s="41"/>
      <c r="G564" s="41"/>
      <c r="H564" s="41"/>
      <c r="I564" s="41"/>
    </row>
    <row r="565" customFormat="false" ht="15" hidden="false" customHeight="false" outlineLevel="0" collapsed="false">
      <c r="A565" s="41"/>
      <c r="B565" s="41"/>
      <c r="C565" s="41"/>
      <c r="D565" s="41"/>
      <c r="E565" s="41"/>
      <c r="F565" s="41"/>
      <c r="G565" s="41"/>
      <c r="H565" s="41"/>
      <c r="I565" s="41"/>
    </row>
    <row r="566" customFormat="false" ht="15" hidden="false" customHeight="false" outlineLevel="0" collapsed="false">
      <c r="A566" s="41"/>
      <c r="B566" s="41"/>
      <c r="C566" s="41"/>
      <c r="D566" s="41"/>
      <c r="E566" s="41"/>
      <c r="F566" s="41"/>
      <c r="G566" s="41"/>
      <c r="H566" s="41"/>
      <c r="I566" s="41"/>
    </row>
    <row r="567" customFormat="false" ht="15" hidden="false" customHeight="false" outlineLevel="0" collapsed="false">
      <c r="A567" s="41"/>
      <c r="B567" s="41"/>
      <c r="C567" s="41"/>
      <c r="D567" s="41"/>
      <c r="E567" s="41"/>
      <c r="F567" s="41"/>
      <c r="G567" s="41"/>
      <c r="H567" s="41"/>
      <c r="I567" s="41"/>
    </row>
    <row r="568" customFormat="false" ht="15" hidden="false" customHeight="false" outlineLevel="0" collapsed="false">
      <c r="A568" s="41"/>
      <c r="B568" s="41"/>
      <c r="C568" s="41"/>
      <c r="D568" s="41"/>
      <c r="E568" s="41"/>
      <c r="F568" s="41"/>
      <c r="G568" s="41"/>
      <c r="H568" s="41"/>
      <c r="I568" s="41"/>
    </row>
    <row r="569" customFormat="false" ht="15" hidden="false" customHeight="false" outlineLevel="0" collapsed="false">
      <c r="A569" s="41"/>
      <c r="B569" s="41"/>
      <c r="C569" s="41"/>
      <c r="D569" s="41"/>
      <c r="E569" s="41"/>
      <c r="F569" s="41"/>
      <c r="G569" s="41"/>
      <c r="H569" s="41"/>
      <c r="I569" s="41"/>
    </row>
    <row r="570" customFormat="false" ht="15" hidden="false" customHeight="false" outlineLevel="0" collapsed="false">
      <c r="A570" s="41"/>
      <c r="B570" s="41"/>
      <c r="C570" s="41"/>
      <c r="D570" s="41"/>
      <c r="E570" s="41"/>
      <c r="F570" s="41"/>
      <c r="G570" s="41"/>
      <c r="H570" s="41"/>
      <c r="I570" s="41"/>
    </row>
    <row r="571" customFormat="false" ht="15" hidden="false" customHeight="false" outlineLevel="0" collapsed="false">
      <c r="A571" s="41"/>
      <c r="B571" s="41"/>
      <c r="C571" s="41"/>
      <c r="D571" s="41"/>
      <c r="E571" s="41"/>
      <c r="F571" s="41"/>
      <c r="G571" s="41"/>
      <c r="H571" s="41"/>
      <c r="I571" s="41"/>
    </row>
    <row r="572" customFormat="false" ht="15" hidden="false" customHeight="false" outlineLevel="0" collapsed="false">
      <c r="A572" s="41"/>
      <c r="B572" s="41"/>
      <c r="C572" s="41"/>
      <c r="D572" s="41"/>
      <c r="E572" s="41"/>
      <c r="F572" s="41"/>
      <c r="G572" s="41"/>
      <c r="H572" s="41"/>
      <c r="I572" s="41"/>
    </row>
    <row r="573" customFormat="false" ht="15" hidden="false" customHeight="false" outlineLevel="0" collapsed="false">
      <c r="A573" s="41"/>
      <c r="B573" s="41"/>
      <c r="C573" s="41"/>
      <c r="D573" s="41"/>
      <c r="E573" s="41"/>
      <c r="F573" s="41"/>
      <c r="G573" s="41"/>
      <c r="H573" s="41"/>
      <c r="I573" s="41"/>
    </row>
    <row r="574" customFormat="false" ht="15" hidden="false" customHeight="false" outlineLevel="0" collapsed="false">
      <c r="A574" s="41"/>
      <c r="B574" s="41"/>
      <c r="C574" s="41"/>
      <c r="D574" s="41"/>
      <c r="E574" s="41"/>
      <c r="F574" s="41"/>
      <c r="G574" s="41"/>
      <c r="H574" s="41"/>
      <c r="I574" s="41"/>
    </row>
    <row r="575" customFormat="false" ht="15" hidden="false" customHeight="false" outlineLevel="0" collapsed="false">
      <c r="A575" s="41"/>
      <c r="B575" s="41"/>
      <c r="C575" s="41"/>
      <c r="D575" s="41"/>
      <c r="E575" s="41"/>
      <c r="F575" s="41"/>
      <c r="G575" s="41"/>
      <c r="H575" s="41"/>
      <c r="I575" s="41"/>
    </row>
    <row r="576" customFormat="false" ht="15" hidden="false" customHeight="false" outlineLevel="0" collapsed="false">
      <c r="A576" s="41"/>
      <c r="B576" s="41"/>
      <c r="C576" s="41"/>
      <c r="D576" s="41"/>
      <c r="E576" s="41"/>
      <c r="F576" s="41"/>
      <c r="G576" s="41"/>
      <c r="H576" s="41"/>
      <c r="I576" s="41"/>
    </row>
    <row r="577" customFormat="false" ht="15" hidden="false" customHeight="false" outlineLevel="0" collapsed="false">
      <c r="A577" s="41"/>
      <c r="B577" s="41"/>
      <c r="C577" s="41"/>
      <c r="D577" s="41"/>
      <c r="E577" s="41"/>
      <c r="F577" s="41"/>
      <c r="G577" s="41"/>
      <c r="H577" s="41"/>
      <c r="I577" s="41"/>
    </row>
    <row r="578" customFormat="false" ht="15" hidden="false" customHeight="false" outlineLevel="0" collapsed="false">
      <c r="A578" s="41"/>
      <c r="B578" s="41"/>
      <c r="C578" s="41"/>
      <c r="D578" s="41"/>
      <c r="E578" s="41"/>
      <c r="F578" s="41"/>
      <c r="G578" s="41"/>
      <c r="H578" s="41"/>
      <c r="I578" s="41"/>
    </row>
    <row r="579" customFormat="false" ht="15" hidden="false" customHeight="false" outlineLevel="0" collapsed="false">
      <c r="A579" s="41"/>
      <c r="B579" s="41"/>
      <c r="C579" s="41"/>
      <c r="D579" s="41"/>
      <c r="E579" s="41"/>
      <c r="F579" s="41"/>
      <c r="G579" s="41"/>
      <c r="H579" s="41"/>
      <c r="I579" s="41"/>
    </row>
    <row r="580" customFormat="false" ht="15" hidden="false" customHeight="false" outlineLevel="0" collapsed="false">
      <c r="A580" s="41"/>
      <c r="B580" s="41"/>
      <c r="C580" s="41"/>
      <c r="D580" s="41"/>
      <c r="E580" s="41"/>
      <c r="F580" s="41"/>
      <c r="G580" s="41"/>
      <c r="H580" s="41"/>
      <c r="I580" s="41"/>
    </row>
    <row r="581" customFormat="false" ht="15" hidden="false" customHeight="false" outlineLevel="0" collapsed="false">
      <c r="A581" s="41"/>
      <c r="B581" s="41"/>
      <c r="C581" s="41"/>
      <c r="D581" s="41"/>
      <c r="E581" s="41"/>
      <c r="F581" s="41"/>
      <c r="G581" s="41"/>
      <c r="H581" s="41"/>
      <c r="I581" s="41"/>
    </row>
    <row r="582" customFormat="false" ht="15" hidden="false" customHeight="false" outlineLevel="0" collapsed="false">
      <c r="A582" s="41"/>
      <c r="B582" s="41"/>
      <c r="C582" s="41"/>
      <c r="D582" s="41"/>
      <c r="E582" s="41"/>
      <c r="F582" s="41"/>
      <c r="G582" s="41"/>
      <c r="H582" s="41"/>
      <c r="I582" s="41"/>
    </row>
    <row r="583" customFormat="false" ht="15" hidden="false" customHeight="false" outlineLevel="0" collapsed="false">
      <c r="A583" s="41"/>
      <c r="B583" s="41"/>
      <c r="C583" s="41"/>
      <c r="D583" s="41"/>
      <c r="E583" s="41"/>
      <c r="F583" s="41"/>
      <c r="G583" s="41"/>
      <c r="H583" s="41"/>
      <c r="I583" s="41"/>
    </row>
    <row r="584" customFormat="false" ht="15" hidden="false" customHeight="false" outlineLevel="0" collapsed="false">
      <c r="A584" s="41"/>
      <c r="B584" s="41"/>
      <c r="C584" s="41"/>
      <c r="D584" s="41"/>
      <c r="E584" s="41"/>
      <c r="F584" s="41"/>
      <c r="G584" s="41"/>
      <c r="H584" s="41"/>
      <c r="I584" s="41"/>
    </row>
    <row r="585" customFormat="false" ht="15" hidden="false" customHeight="false" outlineLevel="0" collapsed="false">
      <c r="A585" s="41"/>
      <c r="B585" s="41"/>
      <c r="C585" s="41"/>
      <c r="D585" s="41"/>
      <c r="E585" s="41"/>
      <c r="F585" s="41"/>
      <c r="G585" s="41"/>
      <c r="H585" s="41"/>
      <c r="I585" s="41"/>
    </row>
    <row r="586" customFormat="false" ht="15" hidden="false" customHeight="false" outlineLevel="0" collapsed="false">
      <c r="A586" s="41"/>
      <c r="B586" s="41"/>
      <c r="C586" s="41"/>
      <c r="D586" s="41"/>
      <c r="E586" s="41"/>
      <c r="F586" s="41"/>
      <c r="G586" s="41"/>
      <c r="H586" s="41"/>
      <c r="I586" s="41"/>
    </row>
    <row r="587" customFormat="false" ht="15" hidden="false" customHeight="false" outlineLevel="0" collapsed="false">
      <c r="A587" s="41"/>
      <c r="B587" s="41"/>
      <c r="C587" s="41"/>
      <c r="D587" s="41"/>
      <c r="E587" s="41"/>
      <c r="F587" s="41"/>
      <c r="G587" s="41"/>
      <c r="H587" s="41"/>
      <c r="I587" s="41"/>
    </row>
    <row r="588" customFormat="false" ht="15" hidden="false" customHeight="false" outlineLevel="0" collapsed="false">
      <c r="A588" s="41"/>
      <c r="B588" s="41"/>
      <c r="C588" s="41"/>
      <c r="D588" s="41"/>
      <c r="E588" s="41"/>
      <c r="F588" s="41"/>
      <c r="G588" s="41"/>
      <c r="H588" s="41"/>
      <c r="I588" s="41"/>
    </row>
    <row r="589" customFormat="false" ht="15" hidden="false" customHeight="false" outlineLevel="0" collapsed="false">
      <c r="A589" s="41"/>
      <c r="B589" s="41"/>
      <c r="C589" s="41"/>
      <c r="D589" s="41"/>
      <c r="E589" s="41"/>
      <c r="F589" s="41"/>
      <c r="G589" s="41"/>
      <c r="H589" s="41"/>
      <c r="I589" s="41"/>
    </row>
    <row r="590" customFormat="false" ht="15" hidden="false" customHeight="false" outlineLevel="0" collapsed="false">
      <c r="A590" s="41"/>
      <c r="B590" s="41"/>
      <c r="C590" s="41"/>
      <c r="D590" s="41"/>
      <c r="E590" s="41"/>
      <c r="F590" s="41"/>
      <c r="G590" s="41"/>
      <c r="H590" s="41"/>
      <c r="I590" s="41"/>
    </row>
    <row r="591" customFormat="false" ht="15" hidden="false" customHeight="false" outlineLevel="0" collapsed="false">
      <c r="A591" s="41"/>
      <c r="B591" s="41"/>
      <c r="C591" s="41"/>
      <c r="D591" s="41"/>
      <c r="E591" s="41"/>
      <c r="F591" s="41"/>
      <c r="G591" s="41"/>
      <c r="H591" s="41"/>
      <c r="I591" s="41"/>
    </row>
    <row r="592" customFormat="false" ht="15" hidden="false" customHeight="false" outlineLevel="0" collapsed="false">
      <c r="A592" s="41"/>
      <c r="B592" s="41"/>
      <c r="C592" s="41"/>
      <c r="D592" s="41"/>
      <c r="E592" s="41"/>
      <c r="F592" s="41"/>
      <c r="G592" s="41"/>
      <c r="H592" s="41"/>
      <c r="I592" s="41"/>
    </row>
    <row r="593" customFormat="false" ht="15" hidden="false" customHeight="false" outlineLevel="0" collapsed="false">
      <c r="A593" s="41"/>
      <c r="B593" s="41"/>
      <c r="C593" s="41"/>
      <c r="D593" s="41"/>
      <c r="E593" s="41"/>
      <c r="F593" s="41"/>
      <c r="G593" s="41"/>
      <c r="H593" s="41"/>
      <c r="I593" s="41"/>
    </row>
    <row r="594" customFormat="false" ht="15" hidden="false" customHeight="false" outlineLevel="0" collapsed="false">
      <c r="A594" s="41"/>
      <c r="B594" s="41"/>
      <c r="C594" s="41"/>
      <c r="D594" s="41"/>
      <c r="E594" s="41"/>
      <c r="F594" s="41"/>
      <c r="G594" s="41"/>
      <c r="H594" s="41"/>
      <c r="I594" s="41"/>
    </row>
    <row r="595" customFormat="false" ht="15" hidden="false" customHeight="false" outlineLevel="0" collapsed="false">
      <c r="A595" s="41"/>
      <c r="B595" s="41"/>
      <c r="C595" s="41"/>
      <c r="D595" s="41"/>
      <c r="E595" s="41"/>
      <c r="F595" s="41"/>
      <c r="G595" s="41"/>
      <c r="H595" s="41"/>
      <c r="I595" s="41"/>
    </row>
    <row r="596" customFormat="false" ht="15" hidden="false" customHeight="false" outlineLevel="0" collapsed="false">
      <c r="A596" s="41"/>
      <c r="B596" s="41"/>
      <c r="C596" s="41"/>
      <c r="D596" s="41"/>
      <c r="E596" s="41"/>
      <c r="F596" s="41"/>
      <c r="G596" s="41"/>
      <c r="H596" s="41"/>
      <c r="I596" s="41"/>
    </row>
    <row r="597" customFormat="false" ht="15" hidden="false" customHeight="false" outlineLevel="0" collapsed="false">
      <c r="A597" s="41"/>
      <c r="B597" s="41"/>
      <c r="C597" s="41"/>
      <c r="D597" s="41"/>
      <c r="E597" s="41"/>
      <c r="F597" s="41"/>
      <c r="G597" s="41"/>
      <c r="H597" s="41"/>
      <c r="I597" s="41"/>
    </row>
    <row r="598" customFormat="false" ht="15" hidden="false" customHeight="false" outlineLevel="0" collapsed="false">
      <c r="A598" s="41"/>
      <c r="B598" s="41"/>
      <c r="C598" s="41"/>
      <c r="D598" s="41"/>
      <c r="E598" s="41"/>
      <c r="F598" s="41"/>
      <c r="G598" s="41"/>
      <c r="H598" s="41"/>
      <c r="I598" s="41"/>
    </row>
    <row r="599" customFormat="false" ht="15" hidden="false" customHeight="false" outlineLevel="0" collapsed="false">
      <c r="A599" s="41"/>
      <c r="B599" s="41"/>
      <c r="C599" s="41"/>
      <c r="D599" s="41"/>
      <c r="E599" s="41"/>
      <c r="F599" s="41"/>
      <c r="G599" s="41"/>
      <c r="H599" s="41"/>
      <c r="I599" s="41"/>
    </row>
    <row r="600" customFormat="false" ht="15" hidden="false" customHeight="false" outlineLevel="0" collapsed="false">
      <c r="A600" s="41"/>
      <c r="B600" s="41"/>
      <c r="C600" s="41"/>
      <c r="D600" s="41"/>
      <c r="E600" s="41"/>
      <c r="F600" s="41"/>
      <c r="G600" s="41"/>
      <c r="H600" s="41"/>
      <c r="I600" s="41"/>
    </row>
    <row r="601" customFormat="false" ht="15" hidden="false" customHeight="false" outlineLevel="0" collapsed="false">
      <c r="A601" s="41"/>
      <c r="B601" s="41"/>
      <c r="C601" s="41"/>
      <c r="D601" s="41"/>
      <c r="E601" s="41"/>
      <c r="F601" s="41"/>
      <c r="G601" s="41"/>
      <c r="H601" s="41"/>
      <c r="I601" s="41"/>
    </row>
    <row r="602" customFormat="false" ht="15" hidden="false" customHeight="false" outlineLevel="0" collapsed="false">
      <c r="A602" s="41"/>
      <c r="B602" s="41"/>
      <c r="C602" s="41"/>
      <c r="D602" s="41"/>
      <c r="E602" s="41"/>
      <c r="F602" s="41"/>
      <c r="G602" s="41"/>
      <c r="H602" s="41"/>
      <c r="I602" s="41"/>
    </row>
    <row r="603" customFormat="false" ht="15" hidden="false" customHeight="false" outlineLevel="0" collapsed="false">
      <c r="A603" s="41"/>
      <c r="B603" s="41"/>
      <c r="C603" s="41"/>
      <c r="D603" s="41"/>
      <c r="E603" s="41"/>
      <c r="F603" s="41"/>
      <c r="G603" s="41"/>
      <c r="H603" s="41"/>
      <c r="I603" s="41"/>
    </row>
    <row r="604" customFormat="false" ht="15" hidden="false" customHeight="false" outlineLevel="0" collapsed="false">
      <c r="A604" s="41"/>
      <c r="B604" s="41"/>
      <c r="C604" s="41"/>
      <c r="D604" s="41"/>
      <c r="E604" s="41"/>
      <c r="F604" s="41"/>
      <c r="G604" s="41"/>
      <c r="H604" s="41"/>
      <c r="I604" s="41"/>
    </row>
    <row r="605" customFormat="false" ht="15" hidden="false" customHeight="false" outlineLevel="0" collapsed="false">
      <c r="A605" s="41"/>
      <c r="B605" s="41"/>
      <c r="C605" s="41"/>
      <c r="D605" s="41"/>
      <c r="E605" s="41"/>
      <c r="F605" s="41"/>
      <c r="G605" s="41"/>
      <c r="H605" s="41"/>
      <c r="I605" s="41"/>
    </row>
    <row r="606" customFormat="false" ht="15" hidden="false" customHeight="false" outlineLevel="0" collapsed="false">
      <c r="A606" s="41"/>
      <c r="B606" s="41"/>
      <c r="C606" s="41"/>
      <c r="D606" s="41"/>
      <c r="E606" s="41"/>
      <c r="F606" s="41"/>
      <c r="G606" s="41"/>
      <c r="H606" s="41"/>
      <c r="I606" s="41"/>
    </row>
    <row r="607" customFormat="false" ht="15" hidden="false" customHeight="false" outlineLevel="0" collapsed="false">
      <c r="A607" s="41"/>
      <c r="B607" s="41"/>
      <c r="C607" s="41"/>
      <c r="D607" s="41"/>
      <c r="E607" s="41"/>
      <c r="F607" s="41"/>
      <c r="G607" s="41"/>
      <c r="H607" s="41"/>
      <c r="I607" s="41"/>
    </row>
    <row r="608" customFormat="false" ht="15" hidden="false" customHeight="false" outlineLevel="0" collapsed="false">
      <c r="A608" s="41"/>
      <c r="B608" s="41"/>
      <c r="C608" s="41"/>
      <c r="D608" s="41"/>
      <c r="E608" s="41"/>
      <c r="F608" s="41"/>
      <c r="G608" s="41"/>
      <c r="H608" s="41"/>
      <c r="I608" s="41"/>
    </row>
    <row r="609" customFormat="false" ht="15" hidden="false" customHeight="false" outlineLevel="0" collapsed="false">
      <c r="A609" s="41"/>
      <c r="B609" s="41"/>
      <c r="C609" s="41"/>
      <c r="D609" s="41"/>
      <c r="E609" s="41"/>
      <c r="F609" s="41"/>
      <c r="G609" s="41"/>
      <c r="H609" s="41"/>
      <c r="I609" s="41"/>
    </row>
    <row r="610" customFormat="false" ht="15" hidden="false" customHeight="false" outlineLevel="0" collapsed="false">
      <c r="A610" s="41"/>
      <c r="B610" s="41"/>
      <c r="C610" s="41"/>
      <c r="D610" s="41"/>
      <c r="E610" s="41"/>
      <c r="F610" s="41"/>
      <c r="G610" s="41"/>
      <c r="H610" s="41"/>
      <c r="I610" s="41"/>
    </row>
    <row r="611" customFormat="false" ht="15" hidden="false" customHeight="false" outlineLevel="0" collapsed="false">
      <c r="A611" s="41"/>
      <c r="B611" s="41"/>
      <c r="C611" s="41"/>
      <c r="D611" s="41"/>
      <c r="E611" s="41"/>
      <c r="F611" s="41"/>
      <c r="G611" s="41"/>
      <c r="H611" s="41"/>
      <c r="I611" s="41"/>
    </row>
    <row r="612" customFormat="false" ht="15" hidden="false" customHeight="false" outlineLevel="0" collapsed="false">
      <c r="A612" s="41"/>
      <c r="B612" s="41"/>
      <c r="C612" s="41"/>
      <c r="D612" s="41"/>
      <c r="E612" s="41"/>
      <c r="F612" s="41"/>
      <c r="G612" s="41"/>
      <c r="H612" s="41"/>
      <c r="I612" s="41"/>
    </row>
    <row r="613" customFormat="false" ht="15" hidden="false" customHeight="false" outlineLevel="0" collapsed="false">
      <c r="A613" s="41"/>
      <c r="B613" s="41"/>
      <c r="C613" s="41"/>
      <c r="D613" s="41"/>
      <c r="E613" s="41"/>
      <c r="F613" s="41"/>
      <c r="G613" s="41"/>
      <c r="H613" s="41"/>
      <c r="I613" s="41"/>
    </row>
    <row r="614" customFormat="false" ht="15" hidden="false" customHeight="false" outlineLevel="0" collapsed="false">
      <c r="A614" s="41"/>
      <c r="B614" s="41"/>
      <c r="C614" s="41"/>
      <c r="D614" s="41"/>
      <c r="E614" s="41"/>
      <c r="F614" s="41"/>
      <c r="G614" s="41"/>
      <c r="H614" s="41"/>
      <c r="I614" s="41"/>
    </row>
    <row r="615" customFormat="false" ht="15" hidden="false" customHeight="false" outlineLevel="0" collapsed="false">
      <c r="A615" s="41"/>
      <c r="B615" s="41"/>
      <c r="C615" s="41"/>
      <c r="D615" s="41"/>
      <c r="E615" s="41"/>
      <c r="F615" s="41"/>
      <c r="G615" s="41"/>
      <c r="H615" s="41"/>
      <c r="I615" s="41"/>
    </row>
    <row r="616" customFormat="false" ht="15" hidden="false" customHeight="false" outlineLevel="0" collapsed="false">
      <c r="A616" s="41"/>
      <c r="B616" s="41"/>
      <c r="C616" s="41"/>
      <c r="D616" s="41"/>
      <c r="E616" s="41"/>
      <c r="F616" s="41"/>
      <c r="G616" s="41"/>
      <c r="H616" s="41"/>
      <c r="I616" s="41"/>
    </row>
    <row r="617" customFormat="false" ht="15" hidden="false" customHeight="false" outlineLevel="0" collapsed="false">
      <c r="A617" s="41"/>
      <c r="B617" s="41"/>
      <c r="C617" s="41"/>
      <c r="D617" s="41"/>
      <c r="E617" s="41"/>
      <c r="F617" s="41"/>
      <c r="G617" s="41"/>
      <c r="H617" s="41"/>
      <c r="I617" s="41"/>
    </row>
    <row r="618" customFormat="false" ht="15" hidden="false" customHeight="false" outlineLevel="0" collapsed="false">
      <c r="A618" s="41"/>
      <c r="B618" s="41"/>
      <c r="C618" s="41"/>
      <c r="D618" s="41"/>
      <c r="E618" s="41"/>
      <c r="F618" s="41"/>
      <c r="G618" s="41"/>
      <c r="H618" s="41"/>
      <c r="I618" s="41"/>
    </row>
    <row r="619" customFormat="false" ht="15" hidden="false" customHeight="false" outlineLevel="0" collapsed="false">
      <c r="A619" s="41"/>
      <c r="B619" s="41"/>
      <c r="C619" s="41"/>
      <c r="D619" s="41"/>
      <c r="E619" s="41"/>
      <c r="F619" s="41"/>
      <c r="G619" s="41"/>
      <c r="H619" s="41"/>
      <c r="I619" s="41"/>
    </row>
    <row r="620" customFormat="false" ht="15" hidden="false" customHeight="false" outlineLevel="0" collapsed="false">
      <c r="A620" s="41"/>
      <c r="B620" s="41"/>
      <c r="C620" s="41"/>
      <c r="D620" s="41"/>
      <c r="E620" s="41"/>
      <c r="F620" s="41"/>
      <c r="G620" s="41"/>
      <c r="H620" s="41"/>
      <c r="I620" s="41"/>
    </row>
    <row r="621" customFormat="false" ht="15" hidden="false" customHeight="false" outlineLevel="0" collapsed="false">
      <c r="A621" s="41"/>
      <c r="B621" s="41"/>
      <c r="C621" s="41"/>
      <c r="D621" s="41"/>
      <c r="E621" s="41"/>
      <c r="F621" s="41"/>
      <c r="G621" s="41"/>
      <c r="H621" s="41"/>
      <c r="I621" s="41"/>
    </row>
    <row r="622" customFormat="false" ht="15" hidden="false" customHeight="false" outlineLevel="0" collapsed="false">
      <c r="A622" s="41"/>
      <c r="B622" s="41"/>
      <c r="C622" s="41"/>
      <c r="D622" s="41"/>
      <c r="E622" s="41"/>
      <c r="F622" s="41"/>
      <c r="G622" s="41"/>
      <c r="H622" s="41"/>
      <c r="I622" s="41"/>
    </row>
    <row r="623" customFormat="false" ht="15" hidden="false" customHeight="false" outlineLevel="0" collapsed="false">
      <c r="A623" s="41"/>
      <c r="B623" s="41"/>
      <c r="C623" s="41"/>
      <c r="D623" s="41"/>
      <c r="E623" s="41"/>
      <c r="F623" s="41"/>
      <c r="G623" s="41"/>
      <c r="H623" s="41"/>
      <c r="I623" s="41"/>
    </row>
    <row r="624" customFormat="false" ht="15" hidden="false" customHeight="false" outlineLevel="0" collapsed="false">
      <c r="A624" s="41"/>
      <c r="B624" s="41"/>
      <c r="C624" s="41"/>
      <c r="D624" s="41"/>
      <c r="E624" s="41"/>
      <c r="F624" s="41"/>
      <c r="G624" s="41"/>
      <c r="H624" s="41"/>
      <c r="I624" s="41"/>
    </row>
    <row r="625" customFormat="false" ht="15" hidden="false" customHeight="false" outlineLevel="0" collapsed="false">
      <c r="A625" s="41"/>
      <c r="B625" s="41"/>
      <c r="C625" s="41"/>
      <c r="D625" s="41"/>
      <c r="E625" s="41"/>
      <c r="F625" s="41"/>
      <c r="G625" s="41"/>
      <c r="H625" s="41"/>
      <c r="I625" s="41"/>
    </row>
    <row r="626" customFormat="false" ht="15" hidden="false" customHeight="false" outlineLevel="0" collapsed="false">
      <c r="A626" s="41"/>
      <c r="B626" s="41"/>
      <c r="C626" s="41"/>
      <c r="D626" s="41"/>
      <c r="E626" s="41"/>
      <c r="F626" s="41"/>
      <c r="G626" s="41"/>
      <c r="H626" s="41"/>
      <c r="I626" s="41"/>
    </row>
    <row r="627" customFormat="false" ht="15" hidden="false" customHeight="false" outlineLevel="0" collapsed="false">
      <c r="A627" s="41"/>
      <c r="B627" s="41"/>
      <c r="C627" s="41"/>
      <c r="D627" s="41"/>
      <c r="E627" s="41"/>
      <c r="F627" s="41"/>
      <c r="G627" s="41"/>
      <c r="H627" s="41"/>
      <c r="I627" s="41"/>
    </row>
    <row r="628" customFormat="false" ht="15" hidden="false" customHeight="false" outlineLevel="0" collapsed="false">
      <c r="A628" s="41"/>
      <c r="B628" s="41"/>
      <c r="C628" s="41"/>
      <c r="D628" s="41"/>
      <c r="E628" s="41"/>
      <c r="F628" s="41"/>
      <c r="G628" s="41"/>
      <c r="H628" s="41"/>
      <c r="I628" s="41"/>
    </row>
    <row r="629" customFormat="false" ht="15" hidden="false" customHeight="false" outlineLevel="0" collapsed="false">
      <c r="A629" s="41"/>
      <c r="B629" s="41"/>
      <c r="C629" s="41"/>
      <c r="D629" s="41"/>
      <c r="E629" s="41"/>
      <c r="F629" s="41"/>
      <c r="G629" s="41"/>
      <c r="H629" s="41"/>
      <c r="I629" s="41"/>
    </row>
    <row r="630" customFormat="false" ht="15" hidden="false" customHeight="false" outlineLevel="0" collapsed="false">
      <c r="A630" s="41"/>
      <c r="B630" s="41"/>
      <c r="C630" s="41"/>
      <c r="D630" s="41"/>
      <c r="E630" s="41"/>
      <c r="F630" s="41"/>
      <c r="G630" s="41"/>
      <c r="H630" s="41"/>
      <c r="I630" s="41"/>
    </row>
    <row r="631" customFormat="false" ht="15" hidden="false" customHeight="false" outlineLevel="0" collapsed="false">
      <c r="A631" s="41"/>
      <c r="B631" s="41"/>
      <c r="C631" s="41"/>
      <c r="D631" s="41"/>
      <c r="E631" s="41"/>
      <c r="F631" s="41"/>
      <c r="G631" s="41"/>
      <c r="H631" s="41"/>
      <c r="I631" s="41"/>
    </row>
    <row r="632" customFormat="false" ht="15" hidden="false" customHeight="false" outlineLevel="0" collapsed="false">
      <c r="A632" s="41"/>
      <c r="B632" s="41"/>
      <c r="C632" s="41"/>
      <c r="D632" s="41"/>
      <c r="E632" s="41"/>
      <c r="F632" s="41"/>
      <c r="G632" s="41"/>
      <c r="H632" s="41"/>
      <c r="I632" s="41"/>
    </row>
    <row r="633" customFormat="false" ht="15" hidden="false" customHeight="false" outlineLevel="0" collapsed="false">
      <c r="A633" s="41"/>
      <c r="B633" s="41"/>
      <c r="C633" s="41"/>
      <c r="D633" s="41"/>
      <c r="E633" s="41"/>
      <c r="F633" s="41"/>
      <c r="G633" s="41"/>
      <c r="H633" s="41"/>
      <c r="I633" s="41"/>
    </row>
    <row r="634" customFormat="false" ht="15" hidden="false" customHeight="false" outlineLevel="0" collapsed="false">
      <c r="A634" s="41"/>
      <c r="B634" s="41"/>
      <c r="C634" s="41"/>
      <c r="D634" s="41"/>
      <c r="E634" s="41"/>
      <c r="F634" s="41"/>
      <c r="G634" s="41"/>
      <c r="H634" s="41"/>
      <c r="I634" s="41"/>
    </row>
    <row r="635" customFormat="false" ht="15" hidden="false" customHeight="false" outlineLevel="0" collapsed="false">
      <c r="A635" s="41"/>
      <c r="B635" s="41"/>
      <c r="C635" s="41"/>
      <c r="D635" s="41"/>
      <c r="E635" s="41"/>
      <c r="F635" s="41"/>
      <c r="G635" s="41"/>
      <c r="H635" s="41"/>
      <c r="I635" s="41"/>
    </row>
    <row r="636" customFormat="false" ht="15" hidden="false" customHeight="false" outlineLevel="0" collapsed="false">
      <c r="A636" s="41"/>
      <c r="B636" s="41"/>
      <c r="C636" s="41"/>
      <c r="D636" s="41"/>
      <c r="E636" s="41"/>
      <c r="F636" s="41"/>
      <c r="G636" s="41"/>
      <c r="H636" s="41"/>
      <c r="I636" s="41"/>
    </row>
    <row r="637" customFormat="false" ht="15" hidden="false" customHeight="false" outlineLevel="0" collapsed="false">
      <c r="A637" s="41"/>
      <c r="B637" s="41"/>
      <c r="C637" s="41"/>
      <c r="D637" s="41"/>
      <c r="E637" s="41"/>
      <c r="F637" s="41"/>
      <c r="G637" s="41"/>
      <c r="H637" s="41"/>
      <c r="I637" s="41"/>
    </row>
    <row r="638" customFormat="false" ht="15" hidden="false" customHeight="false" outlineLevel="0" collapsed="false">
      <c r="A638" s="41"/>
      <c r="B638" s="41"/>
      <c r="C638" s="41"/>
      <c r="D638" s="41"/>
      <c r="E638" s="41"/>
      <c r="F638" s="41"/>
      <c r="G638" s="41"/>
      <c r="H638" s="41"/>
      <c r="I638" s="41"/>
    </row>
    <row r="639" customFormat="false" ht="15" hidden="false" customHeight="false" outlineLevel="0" collapsed="false">
      <c r="A639" s="41"/>
      <c r="B639" s="41"/>
      <c r="C639" s="41"/>
      <c r="D639" s="41"/>
      <c r="E639" s="41"/>
      <c r="F639" s="41"/>
      <c r="G639" s="41"/>
      <c r="H639" s="41"/>
      <c r="I639" s="41"/>
    </row>
    <row r="640" customFormat="false" ht="15" hidden="false" customHeight="false" outlineLevel="0" collapsed="false">
      <c r="A640" s="41"/>
      <c r="B640" s="41"/>
      <c r="C640" s="41"/>
      <c r="D640" s="41"/>
      <c r="E640" s="41"/>
      <c r="F640" s="41"/>
      <c r="G640" s="41"/>
      <c r="H640" s="41"/>
      <c r="I640" s="41"/>
    </row>
    <row r="641" customFormat="false" ht="15" hidden="false" customHeight="false" outlineLevel="0" collapsed="false">
      <c r="A641" s="41"/>
      <c r="B641" s="41"/>
      <c r="C641" s="41"/>
      <c r="D641" s="41"/>
      <c r="E641" s="41"/>
      <c r="F641" s="41"/>
      <c r="G641" s="41"/>
      <c r="H641" s="41"/>
      <c r="I641" s="41"/>
    </row>
    <row r="642" customFormat="false" ht="15" hidden="false" customHeight="false" outlineLevel="0" collapsed="false">
      <c r="A642" s="41"/>
      <c r="B642" s="41"/>
      <c r="C642" s="41"/>
      <c r="D642" s="41"/>
      <c r="E642" s="41"/>
      <c r="F642" s="41"/>
      <c r="G642" s="41"/>
      <c r="H642" s="41"/>
      <c r="I642" s="41"/>
    </row>
    <row r="643" customFormat="false" ht="15" hidden="false" customHeight="false" outlineLevel="0" collapsed="false">
      <c r="A643" s="41"/>
      <c r="B643" s="41"/>
      <c r="C643" s="41"/>
      <c r="D643" s="41"/>
      <c r="E643" s="41"/>
      <c r="F643" s="41"/>
      <c r="G643" s="41"/>
      <c r="H643" s="41"/>
      <c r="I643" s="41"/>
    </row>
    <row r="644" customFormat="false" ht="15" hidden="false" customHeight="false" outlineLevel="0" collapsed="false">
      <c r="A644" s="41"/>
      <c r="B644" s="41"/>
      <c r="C644" s="41"/>
      <c r="D644" s="41"/>
      <c r="E644" s="41"/>
      <c r="F644" s="41"/>
      <c r="G644" s="41"/>
      <c r="H644" s="41"/>
      <c r="I644" s="41"/>
    </row>
    <row r="645" customFormat="false" ht="15" hidden="false" customHeight="false" outlineLevel="0" collapsed="false">
      <c r="A645" s="41"/>
      <c r="B645" s="41"/>
      <c r="C645" s="41"/>
      <c r="D645" s="41"/>
      <c r="E645" s="41"/>
      <c r="F645" s="41"/>
      <c r="G645" s="41"/>
      <c r="H645" s="41"/>
      <c r="I645" s="41"/>
    </row>
    <row r="646" customFormat="false" ht="15" hidden="false" customHeight="false" outlineLevel="0" collapsed="false">
      <c r="A646" s="41"/>
      <c r="B646" s="41"/>
      <c r="C646" s="41"/>
      <c r="D646" s="41"/>
      <c r="E646" s="41"/>
      <c r="F646" s="41"/>
      <c r="G646" s="41"/>
      <c r="H646" s="41"/>
      <c r="I646" s="41"/>
    </row>
    <row r="647" customFormat="false" ht="15" hidden="false" customHeight="false" outlineLevel="0" collapsed="false">
      <c r="A647" s="41"/>
      <c r="B647" s="41"/>
      <c r="C647" s="41"/>
      <c r="D647" s="41"/>
      <c r="E647" s="41"/>
      <c r="F647" s="41"/>
      <c r="G647" s="41"/>
      <c r="H647" s="41"/>
      <c r="I647" s="41"/>
    </row>
    <row r="648" customFormat="false" ht="15" hidden="false" customHeight="false" outlineLevel="0" collapsed="false">
      <c r="A648" s="41"/>
      <c r="B648" s="41"/>
      <c r="C648" s="41"/>
      <c r="D648" s="41"/>
      <c r="E648" s="41"/>
      <c r="F648" s="41"/>
      <c r="G648" s="41"/>
      <c r="H648" s="41"/>
      <c r="I648" s="41"/>
    </row>
    <row r="649" customFormat="false" ht="15" hidden="false" customHeight="false" outlineLevel="0" collapsed="false">
      <c r="A649" s="41"/>
      <c r="B649" s="41"/>
      <c r="C649" s="41"/>
      <c r="D649" s="41"/>
      <c r="E649" s="41"/>
      <c r="F649" s="41"/>
      <c r="G649" s="41"/>
      <c r="H649" s="41"/>
      <c r="I649" s="41"/>
    </row>
    <row r="650" customFormat="false" ht="15" hidden="false" customHeight="false" outlineLevel="0" collapsed="false">
      <c r="A650" s="41"/>
      <c r="B650" s="41"/>
      <c r="C650" s="41"/>
      <c r="D650" s="41"/>
      <c r="E650" s="41"/>
      <c r="F650" s="41"/>
      <c r="G650" s="41"/>
      <c r="H650" s="41"/>
      <c r="I650" s="41"/>
    </row>
    <row r="651" customFormat="false" ht="15" hidden="false" customHeight="false" outlineLevel="0" collapsed="false">
      <c r="A651" s="41"/>
      <c r="B651" s="41"/>
      <c r="C651" s="41"/>
      <c r="D651" s="41"/>
      <c r="E651" s="41"/>
      <c r="F651" s="41"/>
      <c r="G651" s="41"/>
      <c r="H651" s="41"/>
      <c r="I651" s="41"/>
    </row>
    <row r="652" customFormat="false" ht="15" hidden="false" customHeight="false" outlineLevel="0" collapsed="false">
      <c r="A652" s="41"/>
      <c r="B652" s="41"/>
      <c r="C652" s="41"/>
      <c r="D652" s="41"/>
      <c r="E652" s="41"/>
      <c r="F652" s="41"/>
      <c r="G652" s="41"/>
      <c r="H652" s="41"/>
      <c r="I652" s="41"/>
    </row>
    <row r="653" customFormat="false" ht="15" hidden="false" customHeight="false" outlineLevel="0" collapsed="false">
      <c r="A653" s="41"/>
      <c r="B653" s="41"/>
      <c r="C653" s="41"/>
      <c r="D653" s="41"/>
      <c r="E653" s="41"/>
      <c r="F653" s="41"/>
      <c r="G653" s="41"/>
      <c r="H653" s="41"/>
      <c r="I653" s="41"/>
    </row>
    <row r="654" customFormat="false" ht="15" hidden="false" customHeight="false" outlineLevel="0" collapsed="false">
      <c r="A654" s="41"/>
      <c r="B654" s="41"/>
      <c r="C654" s="41"/>
      <c r="D654" s="41"/>
      <c r="E654" s="41"/>
      <c r="F654" s="41"/>
      <c r="G654" s="41"/>
      <c r="H654" s="41"/>
      <c r="I654" s="41"/>
    </row>
    <row r="655" customFormat="false" ht="15" hidden="false" customHeight="false" outlineLevel="0" collapsed="false">
      <c r="A655" s="41"/>
      <c r="B655" s="41"/>
      <c r="C655" s="41"/>
      <c r="D655" s="41"/>
      <c r="E655" s="41"/>
      <c r="F655" s="41"/>
      <c r="G655" s="41"/>
      <c r="H655" s="41"/>
      <c r="I655" s="41"/>
    </row>
    <row r="656" customFormat="false" ht="15" hidden="false" customHeight="false" outlineLevel="0" collapsed="false">
      <c r="A656" s="41"/>
      <c r="B656" s="41"/>
      <c r="C656" s="41"/>
      <c r="D656" s="41"/>
      <c r="E656" s="41"/>
      <c r="F656" s="41"/>
      <c r="G656" s="41"/>
      <c r="H656" s="41"/>
      <c r="I656" s="41"/>
    </row>
    <row r="657" customFormat="false" ht="15" hidden="false" customHeight="false" outlineLevel="0" collapsed="false">
      <c r="A657" s="41"/>
      <c r="B657" s="41"/>
      <c r="C657" s="41"/>
      <c r="D657" s="41"/>
      <c r="E657" s="41"/>
      <c r="F657" s="41"/>
      <c r="G657" s="41"/>
      <c r="H657" s="41"/>
      <c r="I657" s="41"/>
    </row>
    <row r="658" customFormat="false" ht="15" hidden="false" customHeight="false" outlineLevel="0" collapsed="false">
      <c r="A658" s="41"/>
      <c r="B658" s="41"/>
      <c r="C658" s="41"/>
      <c r="D658" s="41"/>
      <c r="E658" s="41"/>
      <c r="F658" s="41"/>
      <c r="G658" s="41"/>
      <c r="H658" s="41"/>
      <c r="I658" s="41"/>
    </row>
    <row r="659" customFormat="false" ht="15" hidden="false" customHeight="false" outlineLevel="0" collapsed="false">
      <c r="A659" s="41"/>
      <c r="B659" s="41"/>
      <c r="C659" s="41"/>
      <c r="D659" s="41"/>
      <c r="E659" s="41"/>
      <c r="F659" s="41"/>
      <c r="G659" s="41"/>
      <c r="H659" s="41"/>
      <c r="I659" s="41"/>
    </row>
    <row r="660" customFormat="false" ht="15" hidden="false" customHeight="false" outlineLevel="0" collapsed="false">
      <c r="A660" s="41"/>
      <c r="B660" s="41"/>
      <c r="C660" s="41"/>
      <c r="D660" s="41"/>
      <c r="E660" s="41"/>
      <c r="F660" s="41"/>
      <c r="G660" s="41"/>
      <c r="H660" s="41"/>
      <c r="I660" s="41"/>
    </row>
    <row r="661" customFormat="false" ht="15" hidden="false" customHeight="false" outlineLevel="0" collapsed="false">
      <c r="A661" s="41"/>
      <c r="B661" s="41"/>
      <c r="C661" s="41"/>
      <c r="D661" s="41"/>
      <c r="E661" s="41"/>
      <c r="F661" s="41"/>
      <c r="G661" s="41"/>
      <c r="H661" s="41"/>
      <c r="I661" s="41"/>
    </row>
    <row r="662" customFormat="false" ht="15" hidden="false" customHeight="false" outlineLevel="0" collapsed="false">
      <c r="A662" s="41"/>
      <c r="B662" s="41"/>
      <c r="C662" s="41"/>
      <c r="D662" s="41"/>
      <c r="E662" s="41"/>
      <c r="F662" s="41"/>
      <c r="G662" s="41"/>
      <c r="H662" s="41"/>
      <c r="I662" s="41"/>
    </row>
    <row r="663" customFormat="false" ht="15" hidden="false" customHeight="false" outlineLevel="0" collapsed="false">
      <c r="A663" s="41"/>
      <c r="B663" s="41"/>
      <c r="C663" s="41"/>
      <c r="D663" s="41"/>
      <c r="E663" s="41"/>
      <c r="F663" s="41"/>
      <c r="G663" s="41"/>
      <c r="H663" s="41"/>
      <c r="I663" s="41"/>
    </row>
    <row r="664" customFormat="false" ht="15" hidden="false" customHeight="false" outlineLevel="0" collapsed="false">
      <c r="A664" s="41"/>
      <c r="B664" s="41"/>
      <c r="C664" s="41"/>
      <c r="D664" s="41"/>
      <c r="E664" s="41"/>
      <c r="F664" s="41"/>
      <c r="G664" s="41"/>
      <c r="H664" s="41"/>
      <c r="I664" s="41"/>
    </row>
    <row r="665" customFormat="false" ht="15" hidden="false" customHeight="false" outlineLevel="0" collapsed="false">
      <c r="A665" s="41"/>
      <c r="B665" s="41"/>
      <c r="C665" s="41"/>
      <c r="D665" s="41"/>
      <c r="E665" s="41"/>
      <c r="F665" s="41"/>
      <c r="G665" s="41"/>
      <c r="H665" s="41"/>
      <c r="I665" s="41"/>
    </row>
    <row r="666" customFormat="false" ht="15" hidden="false" customHeight="false" outlineLevel="0" collapsed="false">
      <c r="A666" s="41"/>
      <c r="B666" s="41"/>
      <c r="C666" s="41"/>
      <c r="D666" s="41"/>
      <c r="E666" s="41"/>
      <c r="F666" s="41"/>
      <c r="G666" s="41"/>
      <c r="H666" s="41"/>
      <c r="I666" s="41"/>
    </row>
    <row r="667" customFormat="false" ht="15" hidden="false" customHeight="false" outlineLevel="0" collapsed="false">
      <c r="A667" s="41"/>
      <c r="B667" s="41"/>
      <c r="C667" s="41"/>
      <c r="D667" s="41"/>
      <c r="E667" s="41"/>
      <c r="F667" s="41"/>
      <c r="G667" s="41"/>
      <c r="H667" s="41"/>
      <c r="I667" s="41"/>
    </row>
    <row r="668" customFormat="false" ht="15" hidden="false" customHeight="false" outlineLevel="0" collapsed="false">
      <c r="A668" s="41"/>
      <c r="B668" s="41"/>
      <c r="C668" s="41"/>
      <c r="D668" s="41"/>
      <c r="E668" s="41"/>
      <c r="F668" s="41"/>
      <c r="G668" s="41"/>
      <c r="H668" s="41"/>
      <c r="I668" s="41"/>
    </row>
    <row r="669" customFormat="false" ht="15" hidden="false" customHeight="false" outlineLevel="0" collapsed="false">
      <c r="A669" s="41"/>
      <c r="B669" s="41"/>
      <c r="C669" s="41"/>
      <c r="D669" s="41"/>
      <c r="E669" s="41"/>
      <c r="F669" s="41"/>
      <c r="G669" s="41"/>
      <c r="H669" s="41"/>
      <c r="I669" s="41"/>
    </row>
    <row r="670" customFormat="false" ht="15" hidden="false" customHeight="false" outlineLevel="0" collapsed="false">
      <c r="A670" s="41"/>
      <c r="B670" s="41"/>
      <c r="C670" s="41"/>
      <c r="D670" s="41"/>
      <c r="E670" s="41"/>
      <c r="F670" s="41"/>
      <c r="G670" s="41"/>
      <c r="H670" s="41"/>
      <c r="I670" s="41"/>
    </row>
    <row r="671" customFormat="false" ht="15" hidden="false" customHeight="false" outlineLevel="0" collapsed="false">
      <c r="A671" s="41"/>
      <c r="B671" s="41"/>
      <c r="C671" s="41"/>
      <c r="D671" s="41"/>
      <c r="E671" s="41"/>
      <c r="F671" s="41"/>
      <c r="G671" s="41"/>
      <c r="H671" s="41"/>
      <c r="I671" s="41"/>
    </row>
    <row r="672" customFormat="false" ht="15" hidden="false" customHeight="false" outlineLevel="0" collapsed="false">
      <c r="A672" s="41"/>
      <c r="B672" s="41"/>
      <c r="C672" s="41"/>
      <c r="D672" s="41"/>
      <c r="E672" s="41"/>
      <c r="F672" s="41"/>
      <c r="G672" s="41"/>
      <c r="H672" s="41"/>
      <c r="I672" s="41"/>
    </row>
    <row r="673" customFormat="false" ht="15" hidden="false" customHeight="false" outlineLevel="0" collapsed="false">
      <c r="A673" s="41"/>
      <c r="B673" s="41"/>
      <c r="C673" s="41"/>
      <c r="D673" s="41"/>
      <c r="E673" s="41"/>
      <c r="F673" s="41"/>
      <c r="G673" s="41"/>
      <c r="H673" s="41"/>
      <c r="I673" s="41"/>
    </row>
    <row r="674" customFormat="false" ht="15" hidden="false" customHeight="false" outlineLevel="0" collapsed="false">
      <c r="A674" s="41"/>
      <c r="B674" s="41"/>
      <c r="C674" s="41"/>
      <c r="D674" s="41"/>
      <c r="E674" s="41"/>
      <c r="F674" s="41"/>
      <c r="G674" s="41"/>
      <c r="H674" s="41"/>
      <c r="I674" s="41"/>
    </row>
    <row r="675" customFormat="false" ht="15" hidden="false" customHeight="false" outlineLevel="0" collapsed="false">
      <c r="A675" s="41"/>
      <c r="B675" s="41"/>
      <c r="C675" s="41"/>
      <c r="D675" s="41"/>
      <c r="E675" s="41"/>
      <c r="F675" s="41"/>
      <c r="G675" s="41"/>
      <c r="H675" s="41"/>
      <c r="I675" s="41"/>
    </row>
    <row r="676" customFormat="false" ht="15" hidden="false" customHeight="false" outlineLevel="0" collapsed="false">
      <c r="A676" s="41"/>
      <c r="B676" s="41"/>
      <c r="C676" s="41"/>
      <c r="D676" s="41"/>
      <c r="E676" s="41"/>
      <c r="F676" s="41"/>
      <c r="G676" s="41"/>
      <c r="H676" s="41"/>
      <c r="I676" s="41"/>
    </row>
    <row r="677" customFormat="false" ht="15" hidden="false" customHeight="false" outlineLevel="0" collapsed="false">
      <c r="A677" s="41"/>
      <c r="B677" s="41"/>
      <c r="C677" s="41"/>
      <c r="D677" s="41"/>
      <c r="E677" s="41"/>
      <c r="F677" s="41"/>
      <c r="G677" s="41"/>
      <c r="H677" s="41"/>
      <c r="I677" s="41"/>
    </row>
    <row r="678" customFormat="false" ht="15" hidden="false" customHeight="false" outlineLevel="0" collapsed="false">
      <c r="A678" s="41"/>
      <c r="B678" s="41"/>
      <c r="C678" s="41"/>
      <c r="D678" s="41"/>
      <c r="E678" s="41"/>
      <c r="F678" s="41"/>
      <c r="G678" s="41"/>
      <c r="H678" s="41"/>
      <c r="I678" s="41"/>
    </row>
    <row r="679" customFormat="false" ht="15" hidden="false" customHeight="false" outlineLevel="0" collapsed="false">
      <c r="A679" s="41"/>
      <c r="B679" s="41"/>
      <c r="C679" s="41"/>
      <c r="D679" s="41"/>
      <c r="E679" s="41"/>
      <c r="F679" s="41"/>
      <c r="G679" s="41"/>
      <c r="H679" s="41"/>
      <c r="I679" s="41"/>
    </row>
    <row r="680" customFormat="false" ht="15" hidden="false" customHeight="false" outlineLevel="0" collapsed="false">
      <c r="A680" s="41"/>
      <c r="B680" s="41"/>
      <c r="C680" s="41"/>
      <c r="D680" s="41"/>
      <c r="E680" s="41"/>
      <c r="F680" s="41"/>
      <c r="G680" s="41"/>
      <c r="H680" s="41"/>
      <c r="I680" s="41"/>
    </row>
    <row r="681" customFormat="false" ht="15" hidden="false" customHeight="false" outlineLevel="0" collapsed="false">
      <c r="A681" s="41"/>
      <c r="B681" s="41"/>
      <c r="C681" s="41"/>
      <c r="D681" s="41"/>
      <c r="E681" s="41"/>
      <c r="F681" s="41"/>
      <c r="G681" s="41"/>
      <c r="H681" s="41"/>
      <c r="I681" s="41"/>
    </row>
    <row r="682" customFormat="false" ht="15" hidden="false" customHeight="false" outlineLevel="0" collapsed="false">
      <c r="A682" s="41"/>
      <c r="B682" s="41"/>
      <c r="C682" s="41"/>
      <c r="D682" s="41"/>
      <c r="E682" s="41"/>
      <c r="F682" s="41"/>
      <c r="G682" s="41"/>
      <c r="H682" s="41"/>
      <c r="I682" s="41"/>
    </row>
    <row r="683" customFormat="false" ht="15" hidden="false" customHeight="false" outlineLevel="0" collapsed="false">
      <c r="A683" s="41"/>
      <c r="B683" s="41"/>
      <c r="C683" s="41"/>
      <c r="D683" s="41"/>
      <c r="E683" s="41"/>
      <c r="F683" s="41"/>
      <c r="G683" s="41"/>
      <c r="H683" s="41"/>
      <c r="I683" s="41"/>
    </row>
    <row r="684" customFormat="false" ht="15" hidden="false" customHeight="false" outlineLevel="0" collapsed="false">
      <c r="A684" s="41"/>
      <c r="B684" s="41"/>
      <c r="C684" s="41"/>
      <c r="D684" s="41"/>
      <c r="E684" s="41"/>
      <c r="F684" s="41"/>
      <c r="G684" s="41"/>
      <c r="H684" s="41"/>
      <c r="I684" s="41"/>
    </row>
    <row r="685" customFormat="false" ht="15" hidden="false" customHeight="false" outlineLevel="0" collapsed="false">
      <c r="A685" s="41"/>
      <c r="B685" s="41"/>
      <c r="C685" s="41"/>
      <c r="D685" s="41"/>
      <c r="E685" s="41"/>
      <c r="F685" s="41"/>
      <c r="G685" s="41"/>
      <c r="H685" s="41"/>
      <c r="I685" s="41"/>
    </row>
    <row r="686" customFormat="false" ht="15" hidden="false" customHeight="false" outlineLevel="0" collapsed="false">
      <c r="A686" s="41"/>
      <c r="B686" s="41"/>
      <c r="C686" s="41"/>
      <c r="D686" s="41"/>
      <c r="E686" s="41"/>
      <c r="F686" s="41"/>
      <c r="G686" s="41"/>
      <c r="H686" s="41"/>
      <c r="I686" s="41"/>
    </row>
    <row r="687" customFormat="false" ht="15" hidden="false" customHeight="false" outlineLevel="0" collapsed="false">
      <c r="A687" s="41"/>
      <c r="B687" s="41"/>
      <c r="C687" s="41"/>
      <c r="D687" s="41"/>
      <c r="E687" s="41"/>
      <c r="F687" s="41"/>
      <c r="G687" s="41"/>
      <c r="H687" s="41"/>
      <c r="I687" s="41"/>
    </row>
    <row r="688" customFormat="false" ht="15" hidden="false" customHeight="false" outlineLevel="0" collapsed="false">
      <c r="A688" s="41"/>
      <c r="B688" s="41"/>
      <c r="C688" s="41"/>
      <c r="D688" s="41"/>
      <c r="E688" s="41"/>
      <c r="F688" s="41"/>
      <c r="G688" s="41"/>
      <c r="H688" s="41"/>
      <c r="I688" s="41"/>
    </row>
    <row r="689" customFormat="false" ht="15" hidden="false" customHeight="false" outlineLevel="0" collapsed="false">
      <c r="A689" s="41"/>
      <c r="B689" s="41"/>
      <c r="C689" s="41"/>
      <c r="D689" s="41"/>
      <c r="E689" s="41"/>
      <c r="F689" s="41"/>
      <c r="G689" s="41"/>
      <c r="H689" s="41"/>
      <c r="I689" s="41"/>
    </row>
    <row r="690" customFormat="false" ht="15" hidden="false" customHeight="false" outlineLevel="0" collapsed="false">
      <c r="A690" s="41"/>
      <c r="B690" s="41"/>
      <c r="C690" s="41"/>
      <c r="D690" s="41"/>
      <c r="E690" s="41"/>
      <c r="F690" s="41"/>
      <c r="G690" s="41"/>
      <c r="H690" s="41"/>
      <c r="I690" s="41"/>
    </row>
    <row r="691" customFormat="false" ht="15" hidden="false" customHeight="false" outlineLevel="0" collapsed="false">
      <c r="A691" s="41"/>
      <c r="B691" s="41"/>
      <c r="C691" s="41"/>
      <c r="D691" s="41"/>
      <c r="E691" s="41"/>
      <c r="F691" s="41"/>
      <c r="G691" s="41"/>
      <c r="H691" s="41"/>
      <c r="I691" s="41"/>
    </row>
    <row r="692" customFormat="false" ht="15" hidden="false" customHeight="false" outlineLevel="0" collapsed="false">
      <c r="A692" s="41"/>
      <c r="B692" s="41"/>
      <c r="C692" s="41"/>
      <c r="D692" s="41"/>
      <c r="E692" s="41"/>
      <c r="F692" s="41"/>
      <c r="G692" s="41"/>
      <c r="H692" s="41"/>
      <c r="I692" s="41"/>
    </row>
    <row r="693" customFormat="false" ht="15" hidden="false" customHeight="false" outlineLevel="0" collapsed="false">
      <c r="A693" s="41"/>
      <c r="B693" s="41"/>
      <c r="C693" s="41"/>
      <c r="D693" s="41"/>
      <c r="E693" s="41"/>
      <c r="F693" s="41"/>
      <c r="G693" s="41"/>
      <c r="H693" s="41"/>
      <c r="I693" s="41"/>
    </row>
    <row r="694" customFormat="false" ht="15" hidden="false" customHeight="false" outlineLevel="0" collapsed="false">
      <c r="A694" s="41"/>
      <c r="B694" s="41"/>
      <c r="C694" s="41"/>
      <c r="D694" s="41"/>
      <c r="E694" s="41"/>
      <c r="F694" s="41"/>
      <c r="G694" s="41"/>
      <c r="H694" s="41"/>
      <c r="I694" s="41"/>
    </row>
    <row r="695" customFormat="false" ht="15" hidden="false" customHeight="false" outlineLevel="0" collapsed="false">
      <c r="A695" s="41"/>
      <c r="B695" s="41"/>
      <c r="C695" s="41"/>
      <c r="D695" s="41"/>
      <c r="E695" s="41"/>
      <c r="F695" s="41"/>
      <c r="G695" s="41"/>
      <c r="H695" s="41"/>
      <c r="I695" s="41"/>
    </row>
    <row r="696" customFormat="false" ht="15" hidden="false" customHeight="false" outlineLevel="0" collapsed="false">
      <c r="A696" s="41"/>
      <c r="B696" s="41"/>
      <c r="C696" s="41"/>
      <c r="D696" s="41"/>
      <c r="E696" s="41"/>
      <c r="F696" s="41"/>
      <c r="G696" s="41"/>
      <c r="H696" s="41"/>
      <c r="I696" s="41"/>
    </row>
    <row r="697" customFormat="false" ht="15" hidden="false" customHeight="false" outlineLevel="0" collapsed="false">
      <c r="A697" s="41"/>
      <c r="B697" s="41"/>
      <c r="C697" s="41"/>
      <c r="D697" s="41"/>
      <c r="E697" s="41"/>
      <c r="F697" s="41"/>
      <c r="G697" s="41"/>
      <c r="H697" s="41"/>
      <c r="I697" s="41"/>
    </row>
    <row r="698" customFormat="false" ht="15" hidden="false" customHeight="false" outlineLevel="0" collapsed="false">
      <c r="A698" s="41"/>
      <c r="B698" s="41"/>
      <c r="C698" s="41"/>
      <c r="D698" s="41"/>
      <c r="E698" s="41"/>
      <c r="F698" s="41"/>
      <c r="G698" s="41"/>
      <c r="H698" s="41"/>
      <c r="I698" s="41"/>
    </row>
    <row r="699" customFormat="false" ht="15" hidden="false" customHeight="false" outlineLevel="0" collapsed="false">
      <c r="A699" s="41"/>
      <c r="B699" s="41"/>
      <c r="C699" s="41"/>
      <c r="D699" s="41"/>
      <c r="E699" s="41"/>
      <c r="F699" s="41"/>
      <c r="G699" s="41"/>
      <c r="H699" s="41"/>
      <c r="I699" s="41"/>
    </row>
    <row r="700" customFormat="false" ht="15" hidden="false" customHeight="false" outlineLevel="0" collapsed="false">
      <c r="A700" s="41"/>
      <c r="B700" s="41"/>
      <c r="C700" s="41"/>
      <c r="D700" s="41"/>
      <c r="E700" s="41"/>
      <c r="F700" s="41"/>
      <c r="G700" s="41"/>
      <c r="H700" s="41"/>
      <c r="I700" s="41"/>
    </row>
    <row r="701" customFormat="false" ht="15" hidden="false" customHeight="false" outlineLevel="0" collapsed="false">
      <c r="A701" s="41"/>
      <c r="B701" s="41"/>
      <c r="C701" s="41"/>
      <c r="D701" s="41"/>
      <c r="E701" s="41"/>
      <c r="F701" s="41"/>
      <c r="G701" s="41"/>
      <c r="H701" s="41"/>
      <c r="I701" s="41"/>
    </row>
    <row r="702" customFormat="false" ht="15" hidden="false" customHeight="false" outlineLevel="0" collapsed="false">
      <c r="A702" s="41"/>
      <c r="B702" s="41"/>
      <c r="C702" s="41"/>
      <c r="D702" s="41"/>
      <c r="E702" s="41"/>
      <c r="F702" s="41"/>
      <c r="G702" s="41"/>
      <c r="H702" s="41"/>
      <c r="I702" s="41"/>
    </row>
    <row r="703" customFormat="false" ht="15" hidden="false" customHeight="false" outlineLevel="0" collapsed="false">
      <c r="A703" s="41"/>
      <c r="B703" s="41"/>
      <c r="C703" s="41"/>
      <c r="D703" s="41"/>
      <c r="E703" s="41"/>
      <c r="F703" s="41"/>
      <c r="G703" s="41"/>
      <c r="H703" s="41"/>
      <c r="I703" s="41"/>
    </row>
    <row r="704" customFormat="false" ht="15" hidden="false" customHeight="false" outlineLevel="0" collapsed="false">
      <c r="A704" s="41"/>
      <c r="B704" s="41"/>
      <c r="C704" s="41"/>
      <c r="D704" s="41"/>
      <c r="E704" s="41"/>
      <c r="F704" s="41"/>
      <c r="G704" s="41"/>
      <c r="H704" s="41"/>
      <c r="I704" s="41"/>
    </row>
    <row r="705" customFormat="false" ht="15" hidden="false" customHeight="false" outlineLevel="0" collapsed="false">
      <c r="A705" s="41"/>
      <c r="B705" s="41"/>
      <c r="C705" s="41"/>
      <c r="D705" s="41"/>
      <c r="E705" s="41"/>
      <c r="F705" s="41"/>
      <c r="G705" s="41"/>
      <c r="H705" s="41"/>
      <c r="I705" s="41"/>
    </row>
    <row r="706" customFormat="false" ht="15" hidden="false" customHeight="false" outlineLevel="0" collapsed="false">
      <c r="A706" s="41"/>
      <c r="B706" s="41"/>
      <c r="C706" s="41"/>
      <c r="D706" s="41"/>
      <c r="E706" s="41"/>
      <c r="F706" s="41"/>
      <c r="G706" s="41"/>
      <c r="H706" s="41"/>
      <c r="I706" s="41"/>
    </row>
    <row r="707" customFormat="false" ht="15" hidden="false" customHeight="false" outlineLevel="0" collapsed="false">
      <c r="A707" s="41"/>
      <c r="B707" s="41"/>
      <c r="C707" s="41"/>
      <c r="D707" s="41"/>
      <c r="E707" s="41"/>
      <c r="F707" s="41"/>
      <c r="G707" s="41"/>
      <c r="H707" s="41"/>
      <c r="I707" s="41"/>
    </row>
    <row r="708" customFormat="false" ht="15" hidden="false" customHeight="false" outlineLevel="0" collapsed="false">
      <c r="A708" s="41"/>
      <c r="B708" s="41"/>
      <c r="C708" s="41"/>
      <c r="D708" s="41"/>
      <c r="E708" s="41"/>
      <c r="F708" s="41"/>
      <c r="G708" s="41"/>
      <c r="H708" s="41"/>
      <c r="I708" s="41"/>
    </row>
    <row r="709" customFormat="false" ht="15" hidden="false" customHeight="false" outlineLevel="0" collapsed="false">
      <c r="A709" s="41"/>
      <c r="B709" s="41"/>
      <c r="C709" s="41"/>
      <c r="D709" s="41"/>
      <c r="E709" s="41"/>
      <c r="F709" s="41"/>
      <c r="G709" s="41"/>
      <c r="H709" s="41"/>
      <c r="I709" s="41"/>
    </row>
    <row r="710" customFormat="false" ht="15" hidden="false" customHeight="false" outlineLevel="0" collapsed="false">
      <c r="A710" s="41"/>
      <c r="B710" s="41"/>
      <c r="C710" s="41"/>
      <c r="D710" s="41"/>
      <c r="E710" s="41"/>
      <c r="F710" s="41"/>
      <c r="G710" s="41"/>
      <c r="H710" s="41"/>
      <c r="I710" s="41"/>
    </row>
    <row r="711" customFormat="false" ht="15" hidden="false" customHeight="false" outlineLevel="0" collapsed="false">
      <c r="A711" s="41"/>
      <c r="B711" s="41"/>
      <c r="C711" s="41"/>
      <c r="D711" s="41"/>
      <c r="E711" s="41"/>
      <c r="F711" s="41"/>
      <c r="G711" s="41"/>
      <c r="H711" s="41"/>
      <c r="I711" s="41"/>
    </row>
    <row r="712" customFormat="false" ht="15" hidden="false" customHeight="false" outlineLevel="0" collapsed="false">
      <c r="A712" s="41"/>
      <c r="B712" s="41"/>
      <c r="C712" s="41"/>
      <c r="D712" s="41"/>
      <c r="E712" s="41"/>
      <c r="F712" s="41"/>
      <c r="G712" s="41"/>
      <c r="H712" s="41"/>
      <c r="I712" s="41"/>
    </row>
    <row r="713" customFormat="false" ht="15" hidden="false" customHeight="false" outlineLevel="0" collapsed="false">
      <c r="A713" s="41"/>
      <c r="B713" s="41"/>
      <c r="C713" s="41"/>
      <c r="D713" s="41"/>
      <c r="E713" s="41"/>
      <c r="F713" s="41"/>
      <c r="G713" s="41"/>
      <c r="H713" s="41"/>
      <c r="I713" s="41"/>
    </row>
    <row r="714" customFormat="false" ht="15" hidden="false" customHeight="false" outlineLevel="0" collapsed="false">
      <c r="A714" s="41"/>
      <c r="B714" s="41"/>
      <c r="C714" s="41"/>
      <c r="D714" s="41"/>
      <c r="E714" s="41"/>
      <c r="F714" s="41"/>
      <c r="G714" s="41"/>
      <c r="H714" s="41"/>
      <c r="I714" s="41"/>
    </row>
    <row r="715" customFormat="false" ht="15" hidden="false" customHeight="false" outlineLevel="0" collapsed="false">
      <c r="A715" s="41"/>
      <c r="B715" s="41"/>
      <c r="C715" s="41"/>
      <c r="D715" s="41"/>
      <c r="E715" s="41"/>
      <c r="F715" s="41"/>
      <c r="G715" s="41"/>
      <c r="H715" s="41"/>
      <c r="I715" s="41"/>
    </row>
    <row r="716" customFormat="false" ht="15" hidden="false" customHeight="false" outlineLevel="0" collapsed="false">
      <c r="A716" s="41"/>
      <c r="B716" s="41"/>
      <c r="C716" s="41"/>
      <c r="D716" s="41"/>
      <c r="E716" s="41"/>
      <c r="F716" s="41"/>
      <c r="G716" s="41"/>
      <c r="H716" s="41"/>
      <c r="I716" s="41"/>
    </row>
    <row r="717" customFormat="false" ht="15" hidden="false" customHeight="false" outlineLevel="0" collapsed="false">
      <c r="A717" s="41"/>
      <c r="B717" s="41"/>
      <c r="C717" s="41"/>
      <c r="D717" s="41"/>
      <c r="E717" s="41"/>
      <c r="F717" s="41"/>
      <c r="G717" s="41"/>
      <c r="H717" s="41"/>
      <c r="I717" s="41"/>
    </row>
    <row r="718" customFormat="false" ht="15" hidden="false" customHeight="false" outlineLevel="0" collapsed="false">
      <c r="A718" s="41"/>
      <c r="B718" s="41"/>
      <c r="C718" s="41"/>
      <c r="D718" s="41"/>
      <c r="E718" s="41"/>
      <c r="F718" s="41"/>
      <c r="G718" s="41"/>
      <c r="H718" s="41"/>
      <c r="I718" s="41"/>
    </row>
    <row r="719" customFormat="false" ht="15" hidden="false" customHeight="false" outlineLevel="0" collapsed="false">
      <c r="A719" s="41"/>
      <c r="B719" s="41"/>
      <c r="C719" s="41"/>
      <c r="D719" s="41"/>
      <c r="E719" s="41"/>
      <c r="F719" s="41"/>
      <c r="G719" s="41"/>
      <c r="H719" s="41"/>
      <c r="I719" s="41"/>
    </row>
    <row r="720" customFormat="false" ht="15" hidden="false" customHeight="false" outlineLevel="0" collapsed="false">
      <c r="A720" s="41"/>
      <c r="B720" s="41"/>
      <c r="C720" s="41"/>
      <c r="D720" s="41"/>
      <c r="E720" s="41"/>
      <c r="F720" s="41"/>
      <c r="G720" s="41"/>
      <c r="H720" s="41"/>
      <c r="I720" s="41"/>
    </row>
    <row r="721" customFormat="false" ht="15" hidden="false" customHeight="false" outlineLevel="0" collapsed="false">
      <c r="A721" s="41"/>
      <c r="B721" s="41"/>
      <c r="C721" s="41"/>
      <c r="D721" s="41"/>
      <c r="E721" s="41"/>
      <c r="F721" s="41"/>
      <c r="G721" s="41"/>
      <c r="H721" s="41"/>
      <c r="I721" s="41"/>
    </row>
    <row r="722" customFormat="false" ht="15" hidden="false" customHeight="false" outlineLevel="0" collapsed="false">
      <c r="A722" s="41"/>
      <c r="B722" s="41"/>
      <c r="C722" s="41"/>
      <c r="D722" s="41"/>
      <c r="E722" s="41"/>
      <c r="F722" s="41"/>
      <c r="G722" s="41"/>
      <c r="H722" s="41"/>
      <c r="I722" s="41"/>
    </row>
    <row r="723" customFormat="false" ht="15" hidden="false" customHeight="false" outlineLevel="0" collapsed="false">
      <c r="A723" s="41"/>
      <c r="B723" s="41"/>
      <c r="C723" s="41"/>
      <c r="D723" s="41"/>
      <c r="E723" s="41"/>
      <c r="F723" s="41"/>
      <c r="G723" s="41"/>
      <c r="H723" s="41"/>
      <c r="I723" s="41"/>
    </row>
    <row r="724" customFormat="false" ht="15" hidden="false" customHeight="false" outlineLevel="0" collapsed="false">
      <c r="A724" s="41"/>
      <c r="B724" s="41"/>
      <c r="C724" s="41"/>
      <c r="D724" s="41"/>
      <c r="E724" s="41"/>
      <c r="F724" s="41"/>
      <c r="G724" s="41"/>
      <c r="H724" s="41"/>
      <c r="I724" s="41"/>
    </row>
    <row r="725" customFormat="false" ht="15" hidden="false" customHeight="false" outlineLevel="0" collapsed="false">
      <c r="A725" s="41"/>
      <c r="B725" s="41"/>
      <c r="C725" s="41"/>
      <c r="D725" s="41"/>
      <c r="E725" s="41"/>
      <c r="F725" s="41"/>
      <c r="G725" s="41"/>
      <c r="H725" s="41"/>
      <c r="I725" s="41"/>
    </row>
    <row r="726" customFormat="false" ht="15" hidden="false" customHeight="false" outlineLevel="0" collapsed="false">
      <c r="A726" s="41"/>
      <c r="B726" s="41"/>
      <c r="C726" s="41"/>
      <c r="D726" s="41"/>
      <c r="E726" s="41"/>
      <c r="F726" s="41"/>
      <c r="G726" s="41"/>
      <c r="H726" s="41"/>
      <c r="I726" s="41"/>
    </row>
    <row r="727" customFormat="false" ht="15" hidden="false" customHeight="false" outlineLevel="0" collapsed="false">
      <c r="A727" s="41"/>
      <c r="B727" s="41"/>
      <c r="C727" s="41"/>
      <c r="D727" s="41"/>
      <c r="E727" s="41"/>
      <c r="F727" s="41"/>
      <c r="G727" s="41"/>
      <c r="H727" s="41"/>
      <c r="I727" s="41"/>
    </row>
    <row r="728" customFormat="false" ht="15" hidden="false" customHeight="false" outlineLevel="0" collapsed="false">
      <c r="A728" s="41"/>
      <c r="B728" s="41"/>
      <c r="C728" s="41"/>
      <c r="D728" s="41"/>
      <c r="E728" s="41"/>
      <c r="F728" s="41"/>
      <c r="G728" s="41"/>
      <c r="H728" s="41"/>
      <c r="I728" s="41"/>
    </row>
    <row r="729" customFormat="false" ht="15" hidden="false" customHeight="false" outlineLevel="0" collapsed="false">
      <c r="A729" s="41"/>
      <c r="B729" s="41"/>
      <c r="C729" s="41"/>
      <c r="D729" s="41"/>
      <c r="E729" s="41"/>
      <c r="F729" s="41"/>
      <c r="G729" s="41"/>
      <c r="H729" s="41"/>
      <c r="I729" s="41"/>
    </row>
    <row r="730" customFormat="false" ht="15" hidden="false" customHeight="false" outlineLevel="0" collapsed="false">
      <c r="A730" s="41"/>
      <c r="B730" s="41"/>
      <c r="C730" s="41"/>
      <c r="D730" s="41"/>
      <c r="E730" s="41"/>
      <c r="F730" s="41"/>
      <c r="G730" s="41"/>
      <c r="H730" s="41"/>
      <c r="I730" s="41"/>
    </row>
    <row r="731" customFormat="false" ht="15" hidden="false" customHeight="false" outlineLevel="0" collapsed="false">
      <c r="A731" s="41"/>
      <c r="B731" s="41"/>
      <c r="C731" s="41"/>
      <c r="D731" s="41"/>
      <c r="E731" s="41"/>
      <c r="F731" s="41"/>
      <c r="G731" s="41"/>
      <c r="H731" s="41"/>
      <c r="I731" s="41"/>
    </row>
    <row r="732" customFormat="false" ht="15" hidden="false" customHeight="false" outlineLevel="0" collapsed="false">
      <c r="A732" s="41"/>
      <c r="B732" s="41"/>
      <c r="C732" s="41"/>
      <c r="D732" s="41"/>
      <c r="E732" s="41"/>
      <c r="F732" s="41"/>
      <c r="G732" s="41"/>
      <c r="H732" s="41"/>
      <c r="I732" s="41"/>
    </row>
    <row r="733" customFormat="false" ht="15" hidden="false" customHeight="false" outlineLevel="0" collapsed="false">
      <c r="A733" s="41"/>
      <c r="B733" s="41"/>
      <c r="C733" s="41"/>
      <c r="D733" s="41"/>
      <c r="E733" s="41"/>
      <c r="F733" s="41"/>
      <c r="G733" s="41"/>
      <c r="H733" s="41"/>
      <c r="I733" s="41"/>
    </row>
    <row r="734" customFormat="false" ht="15" hidden="false" customHeight="false" outlineLevel="0" collapsed="false">
      <c r="A734" s="41"/>
      <c r="B734" s="41"/>
      <c r="C734" s="41"/>
      <c r="D734" s="41"/>
      <c r="E734" s="41"/>
      <c r="F734" s="41"/>
      <c r="G734" s="41"/>
      <c r="H734" s="41"/>
      <c r="I734" s="41"/>
    </row>
    <row r="735" customFormat="false" ht="15" hidden="false" customHeight="false" outlineLevel="0" collapsed="false">
      <c r="A735" s="41"/>
      <c r="B735" s="41"/>
      <c r="C735" s="41"/>
      <c r="D735" s="41"/>
      <c r="E735" s="41"/>
      <c r="F735" s="41"/>
      <c r="G735" s="41"/>
      <c r="H735" s="41"/>
      <c r="I735" s="41"/>
    </row>
    <row r="736" customFormat="false" ht="15" hidden="false" customHeight="false" outlineLevel="0" collapsed="false">
      <c r="A736" s="41"/>
      <c r="B736" s="41"/>
      <c r="C736" s="41"/>
      <c r="D736" s="41"/>
      <c r="E736" s="41"/>
      <c r="F736" s="41"/>
      <c r="G736" s="41"/>
      <c r="H736" s="41"/>
      <c r="I736" s="41"/>
    </row>
    <row r="737" customFormat="false" ht="15" hidden="false" customHeight="false" outlineLevel="0" collapsed="false">
      <c r="A737" s="41"/>
      <c r="B737" s="41"/>
      <c r="C737" s="41"/>
      <c r="D737" s="41"/>
      <c r="E737" s="41"/>
      <c r="F737" s="41"/>
      <c r="G737" s="41"/>
      <c r="H737" s="41"/>
      <c r="I737" s="41"/>
    </row>
    <row r="738" customFormat="false" ht="15" hidden="false" customHeight="false" outlineLevel="0" collapsed="false">
      <c r="A738" s="41"/>
      <c r="B738" s="41"/>
      <c r="C738" s="41"/>
      <c r="D738" s="41"/>
      <c r="E738" s="41"/>
      <c r="F738" s="41"/>
      <c r="G738" s="41"/>
      <c r="H738" s="41"/>
      <c r="I738" s="41"/>
    </row>
    <row r="739" customFormat="false" ht="15" hidden="false" customHeight="false" outlineLevel="0" collapsed="false">
      <c r="A739" s="41"/>
      <c r="B739" s="41"/>
      <c r="C739" s="41"/>
      <c r="D739" s="41"/>
      <c r="E739" s="41"/>
      <c r="F739" s="41"/>
      <c r="G739" s="41"/>
      <c r="H739" s="41"/>
      <c r="I739" s="41"/>
    </row>
    <row r="740" customFormat="false" ht="15" hidden="false" customHeight="false" outlineLevel="0" collapsed="false">
      <c r="A740" s="41"/>
      <c r="B740" s="41"/>
      <c r="C740" s="41"/>
      <c r="D740" s="41"/>
      <c r="E740" s="41"/>
      <c r="F740" s="41"/>
      <c r="G740" s="41"/>
      <c r="H740" s="41"/>
      <c r="I740" s="41"/>
    </row>
    <row r="741" customFormat="false" ht="15" hidden="false" customHeight="false" outlineLevel="0" collapsed="false">
      <c r="A741" s="41"/>
      <c r="B741" s="41"/>
      <c r="C741" s="41"/>
      <c r="D741" s="41"/>
      <c r="E741" s="41"/>
      <c r="F741" s="41"/>
      <c r="G741" s="41"/>
      <c r="H741" s="41"/>
      <c r="I741" s="41"/>
    </row>
    <row r="742" customFormat="false" ht="15" hidden="false" customHeight="false" outlineLevel="0" collapsed="false">
      <c r="A742" s="41"/>
      <c r="B742" s="41"/>
      <c r="C742" s="41"/>
      <c r="D742" s="41"/>
      <c r="E742" s="41"/>
      <c r="F742" s="41"/>
      <c r="G742" s="41"/>
      <c r="H742" s="41"/>
      <c r="I742" s="41"/>
    </row>
    <row r="743" customFormat="false" ht="15" hidden="false" customHeight="false" outlineLevel="0" collapsed="false">
      <c r="A743" s="41"/>
      <c r="B743" s="41"/>
      <c r="C743" s="41"/>
      <c r="D743" s="41"/>
      <c r="E743" s="41"/>
      <c r="F743" s="41"/>
      <c r="G743" s="41"/>
      <c r="H743" s="41"/>
      <c r="I743" s="41"/>
    </row>
    <row r="744" customFormat="false" ht="15" hidden="false" customHeight="false" outlineLevel="0" collapsed="false">
      <c r="A744" s="41"/>
      <c r="B744" s="41"/>
      <c r="C744" s="41"/>
      <c r="D744" s="41"/>
      <c r="E744" s="41"/>
      <c r="F744" s="41"/>
      <c r="G744" s="41"/>
      <c r="H744" s="41"/>
      <c r="I744" s="41"/>
    </row>
    <row r="745" customFormat="false" ht="15" hidden="false" customHeight="false" outlineLevel="0" collapsed="false">
      <c r="A745" s="41"/>
      <c r="B745" s="41"/>
      <c r="C745" s="41"/>
      <c r="D745" s="41"/>
      <c r="E745" s="41"/>
      <c r="F745" s="41"/>
      <c r="G745" s="41"/>
      <c r="H745" s="41"/>
      <c r="I745" s="41"/>
    </row>
    <row r="746" customFormat="false" ht="15" hidden="false" customHeight="false" outlineLevel="0" collapsed="false">
      <c r="A746" s="41"/>
      <c r="B746" s="41"/>
      <c r="C746" s="41"/>
      <c r="D746" s="41"/>
      <c r="E746" s="41"/>
      <c r="F746" s="41"/>
      <c r="G746" s="41"/>
      <c r="H746" s="41"/>
      <c r="I746" s="41"/>
    </row>
    <row r="747" customFormat="false" ht="15" hidden="false" customHeight="false" outlineLevel="0" collapsed="false">
      <c r="A747" s="41"/>
      <c r="B747" s="41"/>
      <c r="C747" s="41"/>
      <c r="D747" s="41"/>
      <c r="E747" s="41"/>
      <c r="F747" s="41"/>
      <c r="G747" s="41"/>
      <c r="H747" s="41"/>
      <c r="I747" s="41"/>
    </row>
    <row r="748" customFormat="false" ht="15" hidden="false" customHeight="false" outlineLevel="0" collapsed="false">
      <c r="A748" s="41"/>
      <c r="B748" s="41"/>
      <c r="C748" s="41"/>
      <c r="D748" s="41"/>
      <c r="E748" s="41"/>
      <c r="F748" s="41"/>
      <c r="G748" s="41"/>
      <c r="H748" s="41"/>
      <c r="I748" s="41"/>
    </row>
    <row r="749" customFormat="false" ht="15" hidden="false" customHeight="false" outlineLevel="0" collapsed="false">
      <c r="A749" s="41"/>
      <c r="B749" s="41"/>
      <c r="C749" s="41"/>
      <c r="D749" s="41"/>
      <c r="E749" s="41"/>
      <c r="F749" s="41"/>
      <c r="G749" s="41"/>
      <c r="H749" s="41"/>
      <c r="I749" s="41"/>
    </row>
    <row r="750" customFormat="false" ht="15" hidden="false" customHeight="false" outlineLevel="0" collapsed="false">
      <c r="A750" s="41"/>
      <c r="B750" s="41"/>
      <c r="C750" s="41"/>
      <c r="D750" s="41"/>
      <c r="E750" s="41"/>
      <c r="F750" s="41"/>
      <c r="G750" s="41"/>
      <c r="H750" s="41"/>
      <c r="I750" s="41"/>
    </row>
    <row r="751" customFormat="false" ht="15" hidden="false" customHeight="false" outlineLevel="0" collapsed="false">
      <c r="A751" s="41"/>
      <c r="B751" s="41"/>
      <c r="C751" s="41"/>
      <c r="D751" s="41"/>
      <c r="E751" s="41"/>
      <c r="F751" s="41"/>
      <c r="G751" s="41"/>
      <c r="H751" s="41"/>
      <c r="I751" s="41"/>
    </row>
    <row r="752" customFormat="false" ht="15" hidden="false" customHeight="false" outlineLevel="0" collapsed="false">
      <c r="A752" s="41"/>
      <c r="B752" s="41"/>
      <c r="C752" s="41"/>
      <c r="D752" s="41"/>
      <c r="E752" s="41"/>
      <c r="F752" s="41"/>
      <c r="G752" s="41"/>
      <c r="H752" s="41"/>
      <c r="I752" s="41"/>
    </row>
    <row r="753" customFormat="false" ht="15" hidden="false" customHeight="false" outlineLevel="0" collapsed="false">
      <c r="A753" s="41"/>
      <c r="B753" s="41"/>
      <c r="C753" s="41"/>
      <c r="D753" s="41"/>
      <c r="E753" s="41"/>
      <c r="F753" s="41"/>
      <c r="G753" s="41"/>
      <c r="H753" s="41"/>
      <c r="I753" s="41"/>
    </row>
    <row r="754" customFormat="false" ht="15" hidden="false" customHeight="false" outlineLevel="0" collapsed="false">
      <c r="A754" s="41"/>
      <c r="B754" s="41"/>
      <c r="C754" s="41"/>
      <c r="D754" s="41"/>
      <c r="E754" s="41"/>
      <c r="F754" s="41"/>
      <c r="G754" s="41"/>
      <c r="H754" s="41"/>
      <c r="I754" s="41"/>
    </row>
    <row r="755" customFormat="false" ht="15" hidden="false" customHeight="false" outlineLevel="0" collapsed="false">
      <c r="A755" s="41"/>
      <c r="B755" s="41"/>
      <c r="C755" s="41"/>
      <c r="D755" s="41"/>
      <c r="E755" s="41"/>
      <c r="F755" s="41"/>
      <c r="G755" s="41"/>
      <c r="H755" s="41"/>
      <c r="I755" s="41"/>
    </row>
    <row r="756" customFormat="false" ht="15" hidden="false" customHeight="false" outlineLevel="0" collapsed="false">
      <c r="A756" s="41"/>
      <c r="B756" s="41"/>
      <c r="C756" s="41"/>
      <c r="D756" s="41"/>
      <c r="E756" s="41"/>
      <c r="F756" s="41"/>
      <c r="G756" s="41"/>
      <c r="H756" s="41"/>
      <c r="I756" s="41"/>
    </row>
    <row r="757" customFormat="false" ht="15" hidden="false" customHeight="false" outlineLevel="0" collapsed="false">
      <c r="A757" s="41"/>
      <c r="B757" s="41"/>
      <c r="C757" s="41"/>
      <c r="D757" s="41"/>
      <c r="E757" s="41"/>
      <c r="F757" s="41"/>
      <c r="G757" s="41"/>
      <c r="H757" s="41"/>
      <c r="I757" s="41"/>
    </row>
    <row r="758" customFormat="false" ht="15" hidden="false" customHeight="false" outlineLevel="0" collapsed="false">
      <c r="A758" s="41"/>
      <c r="B758" s="41"/>
      <c r="C758" s="41"/>
      <c r="D758" s="41"/>
      <c r="E758" s="41"/>
      <c r="F758" s="41"/>
      <c r="G758" s="41"/>
      <c r="H758" s="41"/>
      <c r="I758" s="41"/>
    </row>
    <row r="759" customFormat="false" ht="15" hidden="false" customHeight="false" outlineLevel="0" collapsed="false">
      <c r="A759" s="41"/>
      <c r="B759" s="41"/>
      <c r="C759" s="41"/>
      <c r="D759" s="41"/>
      <c r="E759" s="41"/>
      <c r="F759" s="41"/>
      <c r="G759" s="41"/>
      <c r="H759" s="41"/>
      <c r="I759" s="41"/>
    </row>
    <row r="760" customFormat="false" ht="15" hidden="false" customHeight="false" outlineLevel="0" collapsed="false">
      <c r="A760" s="41"/>
      <c r="B760" s="41"/>
      <c r="C760" s="41"/>
      <c r="D760" s="41"/>
      <c r="E760" s="41"/>
      <c r="F760" s="41"/>
      <c r="G760" s="41"/>
      <c r="H760" s="41"/>
      <c r="I760" s="41"/>
    </row>
    <row r="761" customFormat="false" ht="15" hidden="false" customHeight="false" outlineLevel="0" collapsed="false">
      <c r="A761" s="41"/>
      <c r="B761" s="41"/>
      <c r="C761" s="41"/>
      <c r="D761" s="41"/>
      <c r="E761" s="41"/>
      <c r="F761" s="41"/>
      <c r="G761" s="41"/>
      <c r="H761" s="41"/>
      <c r="I761" s="41"/>
    </row>
    <row r="762" customFormat="false" ht="15" hidden="false" customHeight="false" outlineLevel="0" collapsed="false">
      <c r="A762" s="41"/>
      <c r="B762" s="41"/>
      <c r="C762" s="41"/>
      <c r="D762" s="41"/>
      <c r="E762" s="41"/>
      <c r="F762" s="41"/>
      <c r="G762" s="41"/>
      <c r="H762" s="41"/>
      <c r="I762" s="41"/>
    </row>
    <row r="763" customFormat="false" ht="15" hidden="false" customHeight="false" outlineLevel="0" collapsed="false">
      <c r="A763" s="41"/>
      <c r="B763" s="41"/>
      <c r="C763" s="41"/>
      <c r="D763" s="41"/>
      <c r="E763" s="41"/>
      <c r="F763" s="41"/>
      <c r="G763" s="41"/>
      <c r="H763" s="41"/>
      <c r="I763" s="41"/>
    </row>
    <row r="764" customFormat="false" ht="15" hidden="false" customHeight="false" outlineLevel="0" collapsed="false">
      <c r="A764" s="41"/>
      <c r="B764" s="41"/>
      <c r="C764" s="41"/>
      <c r="D764" s="41"/>
      <c r="E764" s="41"/>
      <c r="F764" s="41"/>
      <c r="G764" s="41"/>
      <c r="H764" s="41"/>
      <c r="I764" s="41"/>
    </row>
    <row r="765" customFormat="false" ht="15" hidden="false" customHeight="false" outlineLevel="0" collapsed="false">
      <c r="A765" s="41"/>
      <c r="B765" s="41"/>
      <c r="C765" s="41"/>
      <c r="D765" s="41"/>
      <c r="E765" s="41"/>
      <c r="F765" s="41"/>
      <c r="G765" s="41"/>
      <c r="H765" s="41"/>
      <c r="I765" s="41"/>
    </row>
    <row r="766" customFormat="false" ht="15" hidden="false" customHeight="false" outlineLevel="0" collapsed="false">
      <c r="A766" s="41"/>
      <c r="B766" s="41"/>
      <c r="C766" s="41"/>
      <c r="D766" s="41"/>
      <c r="E766" s="41"/>
      <c r="F766" s="41"/>
      <c r="G766" s="41"/>
      <c r="H766" s="41"/>
      <c r="I766" s="41"/>
    </row>
    <row r="767" customFormat="false" ht="15" hidden="false" customHeight="false" outlineLevel="0" collapsed="false">
      <c r="A767" s="41"/>
      <c r="B767" s="41"/>
      <c r="C767" s="41"/>
      <c r="D767" s="41"/>
      <c r="E767" s="41"/>
      <c r="F767" s="41"/>
      <c r="G767" s="41"/>
      <c r="H767" s="41"/>
      <c r="I767" s="41"/>
    </row>
    <row r="768" customFormat="false" ht="15" hidden="false" customHeight="false" outlineLevel="0" collapsed="false">
      <c r="A768" s="41"/>
      <c r="B768" s="41"/>
      <c r="C768" s="41"/>
      <c r="D768" s="41"/>
      <c r="E768" s="41"/>
      <c r="F768" s="41"/>
      <c r="G768" s="41"/>
      <c r="H768" s="41"/>
      <c r="I768" s="41"/>
    </row>
    <row r="769" customFormat="false" ht="15" hidden="false" customHeight="false" outlineLevel="0" collapsed="false">
      <c r="A769" s="41"/>
      <c r="B769" s="41"/>
      <c r="C769" s="41"/>
      <c r="D769" s="41"/>
      <c r="E769" s="41"/>
      <c r="F769" s="41"/>
      <c r="G769" s="41"/>
      <c r="H769" s="41"/>
      <c r="I769" s="41"/>
    </row>
    <row r="770" customFormat="false" ht="15" hidden="false" customHeight="false" outlineLevel="0" collapsed="false">
      <c r="A770" s="41"/>
      <c r="B770" s="41"/>
      <c r="C770" s="41"/>
      <c r="D770" s="41"/>
      <c r="E770" s="41"/>
      <c r="F770" s="41"/>
      <c r="G770" s="41"/>
      <c r="H770" s="41"/>
      <c r="I770" s="41"/>
    </row>
    <row r="771" customFormat="false" ht="15" hidden="false" customHeight="false" outlineLevel="0" collapsed="false">
      <c r="A771" s="41"/>
      <c r="B771" s="41"/>
      <c r="C771" s="41"/>
      <c r="D771" s="41"/>
      <c r="E771" s="41"/>
      <c r="F771" s="41"/>
      <c r="G771" s="41"/>
      <c r="H771" s="41"/>
      <c r="I771" s="41"/>
    </row>
    <row r="772" customFormat="false" ht="15" hidden="false" customHeight="false" outlineLevel="0" collapsed="false">
      <c r="A772" s="41"/>
      <c r="B772" s="41"/>
      <c r="C772" s="41"/>
      <c r="D772" s="41"/>
      <c r="E772" s="41"/>
      <c r="F772" s="41"/>
      <c r="G772" s="41"/>
      <c r="H772" s="41"/>
      <c r="I772" s="41"/>
    </row>
    <row r="773" customFormat="false" ht="15" hidden="false" customHeight="false" outlineLevel="0" collapsed="false">
      <c r="A773" s="41"/>
      <c r="B773" s="41"/>
      <c r="C773" s="41"/>
      <c r="D773" s="41"/>
      <c r="E773" s="41"/>
      <c r="F773" s="41"/>
      <c r="G773" s="41"/>
      <c r="H773" s="41"/>
      <c r="I773" s="41"/>
    </row>
    <row r="774" customFormat="false" ht="15" hidden="false" customHeight="false" outlineLevel="0" collapsed="false">
      <c r="A774" s="41"/>
      <c r="B774" s="41"/>
      <c r="C774" s="41"/>
      <c r="D774" s="41"/>
      <c r="E774" s="41"/>
      <c r="F774" s="41"/>
      <c r="G774" s="41"/>
      <c r="H774" s="41"/>
      <c r="I774" s="41"/>
    </row>
    <row r="775" customFormat="false" ht="15" hidden="false" customHeight="false" outlineLevel="0" collapsed="false">
      <c r="A775" s="41"/>
      <c r="B775" s="41"/>
      <c r="C775" s="41"/>
      <c r="D775" s="41"/>
      <c r="E775" s="41"/>
      <c r="F775" s="41"/>
      <c r="G775" s="41"/>
      <c r="H775" s="41"/>
      <c r="I775" s="41"/>
    </row>
    <row r="776" customFormat="false" ht="15" hidden="false" customHeight="false" outlineLevel="0" collapsed="false">
      <c r="A776" s="41"/>
      <c r="B776" s="41"/>
      <c r="C776" s="41"/>
      <c r="D776" s="41"/>
      <c r="E776" s="41"/>
      <c r="F776" s="41"/>
      <c r="G776" s="41"/>
      <c r="H776" s="41"/>
      <c r="I776" s="41"/>
    </row>
    <row r="777" customFormat="false" ht="15" hidden="false" customHeight="false" outlineLevel="0" collapsed="false">
      <c r="A777" s="41"/>
      <c r="B777" s="41"/>
      <c r="C777" s="41"/>
      <c r="D777" s="41"/>
      <c r="E777" s="41"/>
      <c r="F777" s="41"/>
      <c r="G777" s="41"/>
      <c r="H777" s="41"/>
      <c r="I777" s="41"/>
    </row>
    <row r="778" customFormat="false" ht="15" hidden="false" customHeight="false" outlineLevel="0" collapsed="false">
      <c r="A778" s="41"/>
      <c r="B778" s="41"/>
      <c r="C778" s="41"/>
      <c r="D778" s="41"/>
      <c r="E778" s="41"/>
      <c r="F778" s="41"/>
      <c r="G778" s="41"/>
      <c r="H778" s="41"/>
      <c r="I778" s="41"/>
    </row>
    <row r="779" customFormat="false" ht="15" hidden="false" customHeight="false" outlineLevel="0" collapsed="false">
      <c r="A779" s="41"/>
      <c r="B779" s="41"/>
      <c r="C779" s="41"/>
      <c r="D779" s="41"/>
      <c r="E779" s="41"/>
      <c r="F779" s="41"/>
      <c r="G779" s="41"/>
      <c r="H779" s="41"/>
      <c r="I779" s="41"/>
    </row>
    <row r="780" customFormat="false" ht="15" hidden="false" customHeight="false" outlineLevel="0" collapsed="false">
      <c r="A780" s="41"/>
      <c r="B780" s="41"/>
      <c r="C780" s="41"/>
      <c r="D780" s="41"/>
      <c r="E780" s="41"/>
      <c r="F780" s="41"/>
      <c r="G780" s="41"/>
      <c r="H780" s="41"/>
      <c r="I780" s="41"/>
    </row>
    <row r="781" customFormat="false" ht="15" hidden="false" customHeight="false" outlineLevel="0" collapsed="false">
      <c r="A781" s="41"/>
      <c r="B781" s="41"/>
      <c r="C781" s="41"/>
      <c r="D781" s="41"/>
      <c r="E781" s="41"/>
      <c r="F781" s="41"/>
      <c r="G781" s="41"/>
      <c r="H781" s="41"/>
      <c r="I781" s="41"/>
    </row>
    <row r="782" customFormat="false" ht="15" hidden="false" customHeight="false" outlineLevel="0" collapsed="false">
      <c r="A782" s="41"/>
      <c r="B782" s="41"/>
      <c r="C782" s="41"/>
      <c r="D782" s="41"/>
      <c r="E782" s="41"/>
      <c r="F782" s="41"/>
      <c r="G782" s="41"/>
      <c r="H782" s="41"/>
      <c r="I782" s="41"/>
    </row>
    <row r="783" customFormat="false" ht="15" hidden="false" customHeight="false" outlineLevel="0" collapsed="false">
      <c r="A783" s="41"/>
      <c r="B783" s="41"/>
      <c r="C783" s="41"/>
      <c r="D783" s="41"/>
      <c r="E783" s="41"/>
      <c r="F783" s="41"/>
      <c r="G783" s="41"/>
      <c r="H783" s="41"/>
      <c r="I783" s="41"/>
    </row>
    <row r="784" customFormat="false" ht="15" hidden="false" customHeight="false" outlineLevel="0" collapsed="false">
      <c r="A784" s="41"/>
      <c r="B784" s="41"/>
      <c r="C784" s="41"/>
      <c r="D784" s="41"/>
      <c r="E784" s="41"/>
      <c r="F784" s="41"/>
      <c r="G784" s="41"/>
      <c r="H784" s="41"/>
      <c r="I784" s="41"/>
    </row>
    <row r="785" customFormat="false" ht="15" hidden="false" customHeight="false" outlineLevel="0" collapsed="false">
      <c r="A785" s="41"/>
      <c r="B785" s="41"/>
      <c r="C785" s="41"/>
      <c r="D785" s="41"/>
      <c r="E785" s="41"/>
      <c r="F785" s="41"/>
      <c r="G785" s="41"/>
      <c r="H785" s="41"/>
      <c r="I785" s="41"/>
    </row>
    <row r="786" customFormat="false" ht="15" hidden="false" customHeight="false" outlineLevel="0" collapsed="false">
      <c r="A786" s="41"/>
      <c r="B786" s="41"/>
      <c r="C786" s="41"/>
      <c r="D786" s="41"/>
      <c r="E786" s="41"/>
      <c r="F786" s="41"/>
      <c r="G786" s="41"/>
      <c r="H786" s="41"/>
      <c r="I786" s="41"/>
    </row>
    <row r="787" customFormat="false" ht="15" hidden="false" customHeight="false" outlineLevel="0" collapsed="false">
      <c r="A787" s="41"/>
      <c r="B787" s="41"/>
      <c r="C787" s="41"/>
      <c r="D787" s="41"/>
      <c r="E787" s="41"/>
      <c r="F787" s="41"/>
      <c r="G787" s="41"/>
      <c r="H787" s="41"/>
      <c r="I787" s="41"/>
    </row>
    <row r="788" customFormat="false" ht="15" hidden="false" customHeight="false" outlineLevel="0" collapsed="false">
      <c r="A788" s="41"/>
      <c r="B788" s="41"/>
      <c r="C788" s="41"/>
      <c r="D788" s="41"/>
      <c r="E788" s="41"/>
      <c r="F788" s="41"/>
      <c r="G788" s="41"/>
      <c r="H788" s="41"/>
      <c r="I788" s="41"/>
    </row>
    <row r="789" customFormat="false" ht="15" hidden="false" customHeight="false" outlineLevel="0" collapsed="false">
      <c r="A789" s="41"/>
      <c r="B789" s="41"/>
      <c r="C789" s="41"/>
      <c r="D789" s="41"/>
      <c r="E789" s="41"/>
      <c r="F789" s="41"/>
      <c r="G789" s="41"/>
      <c r="H789" s="41"/>
      <c r="I789" s="41"/>
    </row>
    <row r="790" customFormat="false" ht="15" hidden="false" customHeight="false" outlineLevel="0" collapsed="false">
      <c r="A790" s="41"/>
      <c r="B790" s="41"/>
      <c r="C790" s="41"/>
      <c r="D790" s="41"/>
      <c r="E790" s="41"/>
      <c r="F790" s="41"/>
      <c r="G790" s="41"/>
      <c r="H790" s="41"/>
      <c r="I790" s="41"/>
    </row>
    <row r="791" customFormat="false" ht="15" hidden="false" customHeight="false" outlineLevel="0" collapsed="false">
      <c r="A791" s="41"/>
      <c r="B791" s="41"/>
      <c r="C791" s="41"/>
      <c r="D791" s="41"/>
      <c r="E791" s="41"/>
      <c r="F791" s="41"/>
      <c r="G791" s="41"/>
      <c r="H791" s="41"/>
      <c r="I791" s="41"/>
    </row>
    <row r="792" customFormat="false" ht="15" hidden="false" customHeight="false" outlineLevel="0" collapsed="false">
      <c r="A792" s="41"/>
      <c r="B792" s="41"/>
      <c r="C792" s="41"/>
      <c r="D792" s="41"/>
      <c r="E792" s="41"/>
      <c r="F792" s="41"/>
      <c r="G792" s="41"/>
      <c r="H792" s="41"/>
      <c r="I792" s="41"/>
    </row>
    <row r="793" customFormat="false" ht="15" hidden="false" customHeight="false" outlineLevel="0" collapsed="false">
      <c r="A793" s="41"/>
      <c r="B793" s="41"/>
      <c r="C793" s="41"/>
      <c r="D793" s="41"/>
      <c r="E793" s="41"/>
      <c r="F793" s="41"/>
      <c r="G793" s="41"/>
      <c r="H793" s="41"/>
      <c r="I793" s="41"/>
    </row>
    <row r="794" customFormat="false" ht="15" hidden="false" customHeight="false" outlineLevel="0" collapsed="false">
      <c r="A794" s="41"/>
      <c r="B794" s="41"/>
      <c r="C794" s="41"/>
      <c r="D794" s="41"/>
      <c r="E794" s="41"/>
      <c r="F794" s="41"/>
      <c r="G794" s="41"/>
      <c r="H794" s="41"/>
      <c r="I794" s="41"/>
    </row>
    <row r="795" customFormat="false" ht="15" hidden="false" customHeight="false" outlineLevel="0" collapsed="false">
      <c r="A795" s="41"/>
      <c r="B795" s="41"/>
      <c r="C795" s="41"/>
      <c r="D795" s="41"/>
      <c r="E795" s="41"/>
      <c r="F795" s="41"/>
      <c r="G795" s="41"/>
      <c r="H795" s="41"/>
      <c r="I795" s="41"/>
    </row>
    <row r="796" customFormat="false" ht="15" hidden="false" customHeight="false" outlineLevel="0" collapsed="false">
      <c r="A796" s="41"/>
      <c r="B796" s="41"/>
      <c r="C796" s="41"/>
      <c r="D796" s="41"/>
      <c r="E796" s="41"/>
      <c r="F796" s="41"/>
      <c r="G796" s="41"/>
      <c r="H796" s="41"/>
      <c r="I796" s="41"/>
    </row>
    <row r="797" customFormat="false" ht="15" hidden="false" customHeight="false" outlineLevel="0" collapsed="false">
      <c r="A797" s="41"/>
      <c r="B797" s="41"/>
      <c r="C797" s="41"/>
      <c r="D797" s="41"/>
      <c r="E797" s="41"/>
      <c r="F797" s="41"/>
      <c r="G797" s="41"/>
      <c r="H797" s="41"/>
      <c r="I797" s="41"/>
    </row>
    <row r="798" customFormat="false" ht="15" hidden="false" customHeight="false" outlineLevel="0" collapsed="false">
      <c r="A798" s="41"/>
      <c r="B798" s="41"/>
      <c r="C798" s="41"/>
      <c r="D798" s="41"/>
      <c r="E798" s="41"/>
      <c r="F798" s="41"/>
      <c r="G798" s="41"/>
      <c r="H798" s="41"/>
      <c r="I798" s="41"/>
    </row>
    <row r="799" customFormat="false" ht="15" hidden="false" customHeight="false" outlineLevel="0" collapsed="false">
      <c r="A799" s="41"/>
      <c r="B799" s="41"/>
      <c r="C799" s="41"/>
      <c r="D799" s="41"/>
      <c r="E799" s="41"/>
      <c r="F799" s="41"/>
      <c r="G799" s="41"/>
      <c r="H799" s="41"/>
      <c r="I799" s="41"/>
    </row>
    <row r="800" customFormat="false" ht="15" hidden="false" customHeight="false" outlineLevel="0" collapsed="false">
      <c r="A800" s="41"/>
      <c r="B800" s="41"/>
      <c r="C800" s="41"/>
      <c r="D800" s="41"/>
      <c r="E800" s="41"/>
      <c r="F800" s="41"/>
      <c r="G800" s="41"/>
      <c r="H800" s="41"/>
      <c r="I800" s="41"/>
    </row>
    <row r="801" customFormat="false" ht="15" hidden="false" customHeight="false" outlineLevel="0" collapsed="false">
      <c r="A801" s="41"/>
      <c r="B801" s="41"/>
      <c r="C801" s="41"/>
      <c r="D801" s="41"/>
      <c r="E801" s="41"/>
      <c r="F801" s="41"/>
      <c r="G801" s="41"/>
      <c r="H801" s="41"/>
      <c r="I801" s="41"/>
    </row>
    <row r="802" customFormat="false" ht="15" hidden="false" customHeight="false" outlineLevel="0" collapsed="false">
      <c r="A802" s="41"/>
      <c r="B802" s="41"/>
      <c r="C802" s="41"/>
      <c r="D802" s="41"/>
      <c r="E802" s="41"/>
      <c r="F802" s="41"/>
      <c r="G802" s="41"/>
      <c r="H802" s="41"/>
      <c r="I802" s="41"/>
    </row>
    <row r="803" customFormat="false" ht="15" hidden="false" customHeight="false" outlineLevel="0" collapsed="false">
      <c r="A803" s="41"/>
      <c r="B803" s="41"/>
      <c r="C803" s="41"/>
      <c r="D803" s="41"/>
      <c r="E803" s="41"/>
      <c r="F803" s="41"/>
      <c r="G803" s="41"/>
      <c r="H803" s="41"/>
      <c r="I803" s="41"/>
    </row>
    <row r="804" customFormat="false" ht="15" hidden="false" customHeight="false" outlineLevel="0" collapsed="false">
      <c r="A804" s="41"/>
      <c r="B804" s="41"/>
      <c r="C804" s="41"/>
      <c r="D804" s="41"/>
      <c r="E804" s="41"/>
      <c r="F804" s="41"/>
      <c r="G804" s="41"/>
      <c r="H804" s="41"/>
      <c r="I804" s="41"/>
    </row>
    <row r="805" customFormat="false" ht="15" hidden="false" customHeight="false" outlineLevel="0" collapsed="false">
      <c r="A805" s="41"/>
      <c r="B805" s="41"/>
      <c r="C805" s="41"/>
      <c r="D805" s="41"/>
      <c r="E805" s="41"/>
      <c r="F805" s="41"/>
      <c r="G805" s="41"/>
      <c r="H805" s="41"/>
      <c r="I805" s="41"/>
    </row>
    <row r="806" customFormat="false" ht="15" hidden="false" customHeight="false" outlineLevel="0" collapsed="false">
      <c r="A806" s="41"/>
      <c r="B806" s="41"/>
      <c r="C806" s="41"/>
      <c r="D806" s="41"/>
      <c r="E806" s="41"/>
      <c r="F806" s="41"/>
      <c r="G806" s="41"/>
      <c r="H806" s="41"/>
      <c r="I806" s="41"/>
    </row>
    <row r="807" customFormat="false" ht="15" hidden="false" customHeight="false" outlineLevel="0" collapsed="false">
      <c r="A807" s="41"/>
      <c r="B807" s="41"/>
      <c r="C807" s="41"/>
      <c r="D807" s="41"/>
      <c r="E807" s="41"/>
      <c r="F807" s="41"/>
      <c r="G807" s="41"/>
      <c r="H807" s="41"/>
      <c r="I807" s="41"/>
    </row>
    <row r="808" customFormat="false" ht="15" hidden="false" customHeight="false" outlineLevel="0" collapsed="false">
      <c r="A808" s="41"/>
      <c r="B808" s="41"/>
      <c r="C808" s="41"/>
      <c r="D808" s="41"/>
      <c r="E808" s="41"/>
      <c r="F808" s="41"/>
      <c r="G808" s="41"/>
      <c r="H808" s="41"/>
      <c r="I808" s="41"/>
    </row>
    <row r="809" customFormat="false" ht="15" hidden="false" customHeight="false" outlineLevel="0" collapsed="false">
      <c r="A809" s="41"/>
      <c r="B809" s="41"/>
      <c r="C809" s="41"/>
      <c r="D809" s="41"/>
      <c r="E809" s="41"/>
      <c r="F809" s="41"/>
      <c r="G809" s="41"/>
      <c r="H809" s="41"/>
      <c r="I809" s="41"/>
    </row>
    <row r="810" customFormat="false" ht="15" hidden="false" customHeight="false" outlineLevel="0" collapsed="false">
      <c r="A810" s="41"/>
      <c r="B810" s="41"/>
      <c r="C810" s="41"/>
      <c r="D810" s="41"/>
      <c r="E810" s="41"/>
      <c r="F810" s="41"/>
      <c r="G810" s="41"/>
      <c r="H810" s="41"/>
      <c r="I810" s="41"/>
    </row>
    <row r="811" customFormat="false" ht="15" hidden="false" customHeight="false" outlineLevel="0" collapsed="false">
      <c r="A811" s="41"/>
      <c r="B811" s="41"/>
      <c r="C811" s="41"/>
      <c r="D811" s="41"/>
      <c r="E811" s="41"/>
      <c r="F811" s="41"/>
      <c r="G811" s="41"/>
      <c r="H811" s="41"/>
      <c r="I811" s="41"/>
    </row>
    <row r="812" customFormat="false" ht="15" hidden="false" customHeight="false" outlineLevel="0" collapsed="false">
      <c r="A812" s="41"/>
      <c r="B812" s="41"/>
      <c r="C812" s="41"/>
      <c r="D812" s="41"/>
      <c r="E812" s="41"/>
      <c r="F812" s="41"/>
      <c r="G812" s="41"/>
      <c r="H812" s="41"/>
      <c r="I812" s="41"/>
    </row>
    <row r="813" customFormat="false" ht="15" hidden="false" customHeight="false" outlineLevel="0" collapsed="false">
      <c r="A813" s="41"/>
      <c r="B813" s="41"/>
      <c r="C813" s="41"/>
      <c r="D813" s="41"/>
      <c r="E813" s="41"/>
      <c r="F813" s="41"/>
      <c r="G813" s="41"/>
      <c r="H813" s="41"/>
      <c r="I813" s="41"/>
    </row>
    <row r="814" customFormat="false" ht="15" hidden="false" customHeight="false" outlineLevel="0" collapsed="false">
      <c r="A814" s="41"/>
      <c r="B814" s="41"/>
      <c r="C814" s="41"/>
      <c r="D814" s="41"/>
      <c r="E814" s="41"/>
      <c r="F814" s="41"/>
      <c r="G814" s="41"/>
      <c r="H814" s="41"/>
      <c r="I814" s="41"/>
    </row>
    <row r="815" customFormat="false" ht="15" hidden="false" customHeight="false" outlineLevel="0" collapsed="false">
      <c r="A815" s="41"/>
      <c r="B815" s="41"/>
      <c r="C815" s="41"/>
      <c r="D815" s="41"/>
      <c r="E815" s="41"/>
      <c r="F815" s="41"/>
      <c r="G815" s="41"/>
      <c r="H815" s="41"/>
      <c r="I815" s="41"/>
    </row>
    <row r="816" customFormat="false" ht="15" hidden="false" customHeight="false" outlineLevel="0" collapsed="false">
      <c r="A816" s="41"/>
      <c r="B816" s="41"/>
      <c r="C816" s="41"/>
      <c r="D816" s="41"/>
      <c r="E816" s="41"/>
      <c r="F816" s="41"/>
      <c r="G816" s="41"/>
      <c r="H816" s="41"/>
      <c r="I816" s="41"/>
    </row>
    <row r="817" customFormat="false" ht="15" hidden="false" customHeight="false" outlineLevel="0" collapsed="false">
      <c r="A817" s="41"/>
      <c r="B817" s="41"/>
      <c r="C817" s="41"/>
      <c r="D817" s="41"/>
      <c r="E817" s="41"/>
      <c r="F817" s="41"/>
      <c r="G817" s="41"/>
      <c r="H817" s="41"/>
      <c r="I817" s="41"/>
    </row>
    <row r="818" customFormat="false" ht="15" hidden="false" customHeight="false" outlineLevel="0" collapsed="false">
      <c r="A818" s="41"/>
      <c r="B818" s="41"/>
      <c r="C818" s="41"/>
      <c r="D818" s="41"/>
      <c r="E818" s="41"/>
      <c r="F818" s="41"/>
      <c r="G818" s="41"/>
      <c r="H818" s="41"/>
      <c r="I818" s="41"/>
    </row>
    <row r="819" customFormat="false" ht="15" hidden="false" customHeight="false" outlineLevel="0" collapsed="false">
      <c r="A819" s="41"/>
      <c r="B819" s="41"/>
      <c r="C819" s="41"/>
      <c r="D819" s="41"/>
      <c r="E819" s="41"/>
      <c r="F819" s="41"/>
      <c r="G819" s="41"/>
      <c r="H819" s="41"/>
      <c r="I819" s="41"/>
    </row>
    <row r="820" customFormat="false" ht="15" hidden="false" customHeight="false" outlineLevel="0" collapsed="false">
      <c r="A820" s="41"/>
      <c r="B820" s="41"/>
      <c r="C820" s="41"/>
      <c r="D820" s="41"/>
      <c r="E820" s="41"/>
      <c r="F820" s="41"/>
      <c r="G820" s="41"/>
      <c r="H820" s="41"/>
      <c r="I820" s="41"/>
    </row>
    <row r="821" customFormat="false" ht="15" hidden="false" customHeight="false" outlineLevel="0" collapsed="false">
      <c r="A821" s="41"/>
      <c r="B821" s="41"/>
      <c r="C821" s="41"/>
      <c r="D821" s="41"/>
      <c r="E821" s="41"/>
      <c r="F821" s="41"/>
      <c r="G821" s="41"/>
      <c r="H821" s="41"/>
      <c r="I821" s="41"/>
    </row>
    <row r="822" customFormat="false" ht="15" hidden="false" customHeight="false" outlineLevel="0" collapsed="false">
      <c r="A822" s="41"/>
      <c r="B822" s="41"/>
      <c r="C822" s="41"/>
      <c r="D822" s="41"/>
      <c r="E822" s="41"/>
      <c r="F822" s="41"/>
      <c r="G822" s="41"/>
      <c r="H822" s="41"/>
      <c r="I822" s="41"/>
    </row>
    <row r="823" customFormat="false" ht="15" hidden="false" customHeight="false" outlineLevel="0" collapsed="false">
      <c r="A823" s="41"/>
      <c r="B823" s="41"/>
      <c r="C823" s="41"/>
      <c r="D823" s="41"/>
      <c r="E823" s="41"/>
      <c r="F823" s="41"/>
      <c r="G823" s="41"/>
      <c r="H823" s="41"/>
      <c r="I823" s="41"/>
    </row>
    <row r="824" customFormat="false" ht="15" hidden="false" customHeight="false" outlineLevel="0" collapsed="false">
      <c r="A824" s="41"/>
      <c r="B824" s="41"/>
      <c r="C824" s="41"/>
      <c r="D824" s="41"/>
      <c r="E824" s="41"/>
      <c r="F824" s="41"/>
      <c r="G824" s="41"/>
      <c r="H824" s="41"/>
      <c r="I824" s="41"/>
    </row>
    <row r="825" customFormat="false" ht="15" hidden="false" customHeight="false" outlineLevel="0" collapsed="false">
      <c r="A825" s="41"/>
      <c r="B825" s="41"/>
      <c r="C825" s="41"/>
      <c r="D825" s="41"/>
      <c r="E825" s="41"/>
      <c r="F825" s="41"/>
      <c r="G825" s="41"/>
      <c r="H825" s="41"/>
      <c r="I825" s="41"/>
    </row>
    <row r="826" customFormat="false" ht="15" hidden="false" customHeight="false" outlineLevel="0" collapsed="false">
      <c r="A826" s="41"/>
      <c r="B826" s="41"/>
      <c r="C826" s="41"/>
      <c r="D826" s="41"/>
      <c r="E826" s="41"/>
      <c r="F826" s="41"/>
      <c r="G826" s="41"/>
      <c r="H826" s="41"/>
      <c r="I826" s="41"/>
    </row>
    <row r="827" customFormat="false" ht="15" hidden="false" customHeight="false" outlineLevel="0" collapsed="false">
      <c r="A827" s="41"/>
      <c r="B827" s="41"/>
      <c r="C827" s="41"/>
      <c r="D827" s="41"/>
      <c r="E827" s="41"/>
      <c r="F827" s="41"/>
      <c r="G827" s="41"/>
      <c r="H827" s="41"/>
      <c r="I827" s="41"/>
    </row>
    <row r="828" customFormat="false" ht="15" hidden="false" customHeight="false" outlineLevel="0" collapsed="false">
      <c r="A828" s="41"/>
      <c r="B828" s="41"/>
      <c r="C828" s="41"/>
      <c r="D828" s="41"/>
      <c r="E828" s="41"/>
      <c r="F828" s="41"/>
      <c r="G828" s="41"/>
      <c r="H828" s="41"/>
      <c r="I828" s="41"/>
    </row>
    <row r="829" customFormat="false" ht="15" hidden="false" customHeight="false" outlineLevel="0" collapsed="false">
      <c r="A829" s="41"/>
      <c r="B829" s="41"/>
      <c r="C829" s="41"/>
      <c r="D829" s="41"/>
      <c r="E829" s="41"/>
      <c r="F829" s="41"/>
      <c r="G829" s="41"/>
      <c r="H829" s="41"/>
      <c r="I829" s="41"/>
    </row>
    <row r="830" customFormat="false" ht="15" hidden="false" customHeight="false" outlineLevel="0" collapsed="false">
      <c r="A830" s="41"/>
      <c r="B830" s="41"/>
      <c r="C830" s="41"/>
      <c r="D830" s="41"/>
      <c r="E830" s="41"/>
      <c r="F830" s="41"/>
      <c r="G830" s="41"/>
      <c r="H830" s="41"/>
      <c r="I830" s="41"/>
    </row>
    <row r="831" customFormat="false" ht="15" hidden="false" customHeight="false" outlineLevel="0" collapsed="false">
      <c r="A831" s="41"/>
      <c r="B831" s="41"/>
      <c r="C831" s="41"/>
      <c r="D831" s="41"/>
      <c r="E831" s="41"/>
      <c r="F831" s="41"/>
      <c r="G831" s="41"/>
      <c r="H831" s="41"/>
      <c r="I831" s="41"/>
    </row>
    <row r="832" customFormat="false" ht="15" hidden="false" customHeight="false" outlineLevel="0" collapsed="false">
      <c r="A832" s="41"/>
      <c r="B832" s="41"/>
      <c r="C832" s="41"/>
      <c r="D832" s="41"/>
      <c r="E832" s="41"/>
      <c r="F832" s="41"/>
      <c r="G832" s="41"/>
      <c r="H832" s="41"/>
      <c r="I832" s="41"/>
    </row>
    <row r="833" customFormat="false" ht="15" hidden="false" customHeight="false" outlineLevel="0" collapsed="false">
      <c r="A833" s="41"/>
      <c r="B833" s="41"/>
      <c r="C833" s="41"/>
      <c r="D833" s="41"/>
      <c r="E833" s="41"/>
      <c r="F833" s="41"/>
      <c r="G833" s="41"/>
      <c r="H833" s="41"/>
      <c r="I833" s="41"/>
    </row>
    <row r="834" customFormat="false" ht="15" hidden="false" customHeight="false" outlineLevel="0" collapsed="false">
      <c r="A834" s="41"/>
      <c r="B834" s="41"/>
      <c r="C834" s="41"/>
      <c r="D834" s="41"/>
      <c r="E834" s="41"/>
      <c r="F834" s="41"/>
      <c r="G834" s="41"/>
      <c r="H834" s="41"/>
      <c r="I834" s="41"/>
    </row>
    <row r="835" customFormat="false" ht="15" hidden="false" customHeight="false" outlineLevel="0" collapsed="false">
      <c r="A835" s="41"/>
      <c r="B835" s="41"/>
      <c r="C835" s="41"/>
      <c r="D835" s="41"/>
      <c r="E835" s="41"/>
      <c r="F835" s="41"/>
      <c r="G835" s="41"/>
      <c r="H835" s="41"/>
      <c r="I835" s="41"/>
    </row>
    <row r="836" customFormat="false" ht="15" hidden="false" customHeight="false" outlineLevel="0" collapsed="false">
      <c r="A836" s="41"/>
      <c r="B836" s="41"/>
      <c r="C836" s="41"/>
      <c r="D836" s="41"/>
      <c r="E836" s="41"/>
      <c r="F836" s="41"/>
      <c r="G836" s="41"/>
      <c r="H836" s="41"/>
      <c r="I836" s="41"/>
    </row>
    <row r="837" customFormat="false" ht="15" hidden="false" customHeight="false" outlineLevel="0" collapsed="false">
      <c r="A837" s="41"/>
      <c r="B837" s="41"/>
      <c r="C837" s="41"/>
      <c r="D837" s="41"/>
      <c r="E837" s="41"/>
      <c r="F837" s="41"/>
      <c r="G837" s="41"/>
      <c r="H837" s="41"/>
      <c r="I837" s="41"/>
    </row>
    <row r="838" customFormat="false" ht="15" hidden="false" customHeight="false" outlineLevel="0" collapsed="false">
      <c r="A838" s="41"/>
      <c r="B838" s="41"/>
      <c r="C838" s="41"/>
      <c r="D838" s="41"/>
      <c r="E838" s="41"/>
      <c r="F838" s="41"/>
      <c r="G838" s="41"/>
      <c r="H838" s="41"/>
      <c r="I838" s="41"/>
    </row>
    <row r="839" customFormat="false" ht="15" hidden="false" customHeight="false" outlineLevel="0" collapsed="false">
      <c r="A839" s="41"/>
      <c r="B839" s="41"/>
      <c r="C839" s="41"/>
      <c r="D839" s="41"/>
      <c r="E839" s="41"/>
      <c r="F839" s="41"/>
      <c r="G839" s="41"/>
      <c r="H839" s="41"/>
      <c r="I839" s="41"/>
    </row>
    <row r="840" customFormat="false" ht="15" hidden="false" customHeight="false" outlineLevel="0" collapsed="false">
      <c r="A840" s="41"/>
      <c r="B840" s="41"/>
      <c r="C840" s="41"/>
      <c r="D840" s="41"/>
      <c r="E840" s="41"/>
      <c r="F840" s="41"/>
      <c r="G840" s="41"/>
      <c r="H840" s="41"/>
      <c r="I840" s="41"/>
    </row>
    <row r="841" customFormat="false" ht="15" hidden="false" customHeight="false" outlineLevel="0" collapsed="false">
      <c r="A841" s="41"/>
      <c r="B841" s="41"/>
      <c r="C841" s="41"/>
      <c r="D841" s="41"/>
      <c r="E841" s="41"/>
      <c r="F841" s="41"/>
      <c r="G841" s="41"/>
      <c r="H841" s="41"/>
      <c r="I841" s="41"/>
    </row>
    <row r="842" customFormat="false" ht="15" hidden="false" customHeight="false" outlineLevel="0" collapsed="false">
      <c r="A842" s="41"/>
      <c r="B842" s="41"/>
      <c r="C842" s="41"/>
      <c r="D842" s="41"/>
      <c r="E842" s="41"/>
      <c r="F842" s="41"/>
      <c r="G842" s="41"/>
      <c r="H842" s="41"/>
      <c r="I842" s="41"/>
    </row>
    <row r="843" customFormat="false" ht="15" hidden="false" customHeight="false" outlineLevel="0" collapsed="false">
      <c r="A843" s="41"/>
      <c r="B843" s="41"/>
      <c r="C843" s="41"/>
      <c r="D843" s="41"/>
      <c r="E843" s="41"/>
      <c r="F843" s="41"/>
      <c r="G843" s="41"/>
      <c r="H843" s="41"/>
      <c r="I843" s="41"/>
    </row>
    <row r="844" customFormat="false" ht="15" hidden="false" customHeight="false" outlineLevel="0" collapsed="false">
      <c r="A844" s="41"/>
      <c r="B844" s="41"/>
      <c r="C844" s="41"/>
      <c r="D844" s="41"/>
      <c r="E844" s="41"/>
      <c r="F844" s="41"/>
      <c r="G844" s="41"/>
      <c r="H844" s="41"/>
      <c r="I844" s="41"/>
    </row>
    <row r="845" customFormat="false" ht="15" hidden="false" customHeight="false" outlineLevel="0" collapsed="false">
      <c r="A845" s="41"/>
      <c r="B845" s="41"/>
      <c r="C845" s="41"/>
      <c r="D845" s="41"/>
      <c r="E845" s="41"/>
      <c r="F845" s="41"/>
      <c r="G845" s="41"/>
      <c r="H845" s="41"/>
      <c r="I845" s="41"/>
    </row>
    <row r="846" customFormat="false" ht="15" hidden="false" customHeight="false" outlineLevel="0" collapsed="false">
      <c r="A846" s="41"/>
      <c r="B846" s="41"/>
      <c r="C846" s="41"/>
      <c r="D846" s="41"/>
      <c r="E846" s="41"/>
      <c r="F846" s="41"/>
      <c r="G846" s="41"/>
      <c r="H846" s="41"/>
      <c r="I846" s="41"/>
    </row>
    <row r="847" customFormat="false" ht="15" hidden="false" customHeight="false" outlineLevel="0" collapsed="false">
      <c r="A847" s="41"/>
      <c r="B847" s="41"/>
      <c r="C847" s="41"/>
      <c r="D847" s="41"/>
      <c r="E847" s="41"/>
      <c r="F847" s="41"/>
      <c r="G847" s="41"/>
      <c r="H847" s="41"/>
      <c r="I847" s="41"/>
    </row>
    <row r="848" customFormat="false" ht="15" hidden="false" customHeight="false" outlineLevel="0" collapsed="false">
      <c r="A848" s="41"/>
      <c r="B848" s="41"/>
      <c r="C848" s="41"/>
      <c r="D848" s="41"/>
      <c r="E848" s="41"/>
      <c r="F848" s="41"/>
      <c r="G848" s="41"/>
      <c r="H848" s="41"/>
      <c r="I848" s="41"/>
    </row>
    <row r="849" customFormat="false" ht="15" hidden="false" customHeight="false" outlineLevel="0" collapsed="false">
      <c r="A849" s="41"/>
      <c r="B849" s="41"/>
      <c r="C849" s="41"/>
      <c r="D849" s="41"/>
      <c r="E849" s="41"/>
      <c r="F849" s="41"/>
      <c r="G849" s="41"/>
      <c r="H849" s="41"/>
      <c r="I849" s="41"/>
    </row>
    <row r="850" customFormat="false" ht="15" hidden="false" customHeight="false" outlineLevel="0" collapsed="false">
      <c r="A850" s="41"/>
      <c r="B850" s="41"/>
      <c r="C850" s="41"/>
      <c r="D850" s="41"/>
      <c r="E850" s="41"/>
      <c r="F850" s="41"/>
      <c r="G850" s="41"/>
      <c r="H850" s="41"/>
      <c r="I850" s="41"/>
    </row>
    <row r="851" customFormat="false" ht="15" hidden="false" customHeight="false" outlineLevel="0" collapsed="false">
      <c r="A851" s="41"/>
      <c r="B851" s="41"/>
      <c r="C851" s="41"/>
      <c r="D851" s="41"/>
      <c r="E851" s="41"/>
      <c r="F851" s="41"/>
      <c r="G851" s="41"/>
      <c r="H851" s="41"/>
      <c r="I851" s="41"/>
    </row>
    <row r="852" customFormat="false" ht="15" hidden="false" customHeight="false" outlineLevel="0" collapsed="false">
      <c r="A852" s="41"/>
      <c r="B852" s="41"/>
      <c r="C852" s="41"/>
      <c r="D852" s="41"/>
      <c r="E852" s="41"/>
      <c r="F852" s="41"/>
      <c r="G852" s="41"/>
      <c r="H852" s="41"/>
      <c r="I852" s="41"/>
    </row>
    <row r="853" customFormat="false" ht="15" hidden="false" customHeight="false" outlineLevel="0" collapsed="false">
      <c r="A853" s="41"/>
      <c r="B853" s="41"/>
      <c r="C853" s="41"/>
      <c r="D853" s="41"/>
      <c r="E853" s="41"/>
      <c r="F853" s="41"/>
      <c r="G853" s="41"/>
      <c r="H853" s="41"/>
      <c r="I853" s="41"/>
    </row>
    <row r="854" customFormat="false" ht="15" hidden="false" customHeight="false" outlineLevel="0" collapsed="false">
      <c r="A854" s="41"/>
      <c r="B854" s="41"/>
      <c r="C854" s="41"/>
      <c r="D854" s="41"/>
      <c r="E854" s="41"/>
      <c r="F854" s="41"/>
      <c r="G854" s="41"/>
      <c r="H854" s="41"/>
      <c r="I854" s="41"/>
    </row>
    <row r="855" customFormat="false" ht="15" hidden="false" customHeight="false" outlineLevel="0" collapsed="false">
      <c r="A855" s="41"/>
      <c r="B855" s="41"/>
      <c r="C855" s="41"/>
      <c r="D855" s="41"/>
      <c r="E855" s="41"/>
      <c r="F855" s="41"/>
      <c r="G855" s="41"/>
      <c r="H855" s="41"/>
      <c r="I855" s="41"/>
    </row>
    <row r="856" customFormat="false" ht="15" hidden="false" customHeight="false" outlineLevel="0" collapsed="false">
      <c r="A856" s="41"/>
      <c r="B856" s="41"/>
      <c r="C856" s="41"/>
      <c r="D856" s="41"/>
      <c r="E856" s="41"/>
      <c r="F856" s="41"/>
      <c r="G856" s="41"/>
      <c r="H856" s="41"/>
      <c r="I856" s="41"/>
    </row>
    <row r="857" customFormat="false" ht="15" hidden="false" customHeight="false" outlineLevel="0" collapsed="false">
      <c r="A857" s="41"/>
      <c r="B857" s="41"/>
      <c r="C857" s="41"/>
      <c r="D857" s="41"/>
      <c r="E857" s="41"/>
      <c r="F857" s="41"/>
      <c r="G857" s="41"/>
      <c r="H857" s="41"/>
      <c r="I857" s="41"/>
    </row>
    <row r="858" customFormat="false" ht="15" hidden="false" customHeight="false" outlineLevel="0" collapsed="false">
      <c r="A858" s="41"/>
      <c r="B858" s="41"/>
      <c r="C858" s="41"/>
      <c r="D858" s="41"/>
      <c r="E858" s="41"/>
      <c r="F858" s="41"/>
      <c r="G858" s="41"/>
      <c r="H858" s="41"/>
      <c r="I858" s="41"/>
    </row>
    <row r="859" customFormat="false" ht="15" hidden="false" customHeight="false" outlineLevel="0" collapsed="false">
      <c r="A859" s="41"/>
      <c r="B859" s="41"/>
      <c r="C859" s="41"/>
      <c r="D859" s="41"/>
      <c r="E859" s="41"/>
      <c r="F859" s="41"/>
      <c r="G859" s="41"/>
      <c r="H859" s="41"/>
      <c r="I859" s="41"/>
    </row>
    <row r="860" customFormat="false" ht="15" hidden="false" customHeight="false" outlineLevel="0" collapsed="false">
      <c r="A860" s="41"/>
      <c r="B860" s="41"/>
      <c r="C860" s="41"/>
      <c r="D860" s="41"/>
      <c r="E860" s="41"/>
      <c r="F860" s="41"/>
      <c r="G860" s="41"/>
      <c r="H860" s="41"/>
      <c r="I860" s="41"/>
    </row>
    <row r="861" customFormat="false" ht="15" hidden="false" customHeight="false" outlineLevel="0" collapsed="false">
      <c r="A861" s="41"/>
      <c r="B861" s="41"/>
      <c r="C861" s="41"/>
      <c r="D861" s="41"/>
      <c r="E861" s="41"/>
      <c r="F861" s="41"/>
      <c r="G861" s="41"/>
      <c r="H861" s="41"/>
      <c r="I861" s="41"/>
    </row>
    <row r="862" customFormat="false" ht="15" hidden="false" customHeight="false" outlineLevel="0" collapsed="false">
      <c r="A862" s="41"/>
      <c r="B862" s="41"/>
      <c r="C862" s="41"/>
      <c r="D862" s="41"/>
      <c r="E862" s="41"/>
      <c r="F862" s="41"/>
      <c r="G862" s="41"/>
      <c r="H862" s="41"/>
      <c r="I862" s="41"/>
    </row>
    <row r="863" customFormat="false" ht="15" hidden="false" customHeight="false" outlineLevel="0" collapsed="false">
      <c r="A863" s="41"/>
      <c r="B863" s="41"/>
      <c r="C863" s="41"/>
      <c r="D863" s="41"/>
      <c r="E863" s="41"/>
      <c r="F863" s="41"/>
      <c r="G863" s="41"/>
      <c r="H863" s="41"/>
      <c r="I863" s="41"/>
    </row>
    <row r="864" customFormat="false" ht="15" hidden="false" customHeight="false" outlineLevel="0" collapsed="false">
      <c r="A864" s="41"/>
      <c r="B864" s="41"/>
      <c r="C864" s="41"/>
      <c r="D864" s="41"/>
      <c r="E864" s="41"/>
      <c r="F864" s="41"/>
      <c r="G864" s="41"/>
      <c r="H864" s="41"/>
      <c r="I864" s="41"/>
    </row>
    <row r="865" customFormat="false" ht="15" hidden="false" customHeight="false" outlineLevel="0" collapsed="false">
      <c r="A865" s="41"/>
      <c r="B865" s="41"/>
      <c r="C865" s="41"/>
      <c r="D865" s="41"/>
      <c r="E865" s="41"/>
      <c r="F865" s="41"/>
      <c r="G865" s="41"/>
      <c r="H865" s="41"/>
      <c r="I865" s="41"/>
    </row>
    <row r="866" customFormat="false" ht="15" hidden="false" customHeight="false" outlineLevel="0" collapsed="false">
      <c r="A866" s="41"/>
      <c r="B866" s="41"/>
      <c r="C866" s="41"/>
      <c r="D866" s="41"/>
      <c r="E866" s="41"/>
      <c r="F866" s="41"/>
      <c r="G866" s="41"/>
      <c r="H866" s="41"/>
      <c r="I866" s="41"/>
    </row>
    <row r="867" customFormat="false" ht="15" hidden="false" customHeight="false" outlineLevel="0" collapsed="false">
      <c r="A867" s="41"/>
      <c r="B867" s="41"/>
      <c r="C867" s="41"/>
      <c r="D867" s="41"/>
      <c r="E867" s="41"/>
      <c r="F867" s="41"/>
      <c r="G867" s="41"/>
      <c r="H867" s="41"/>
      <c r="I867" s="41"/>
    </row>
    <row r="868" customFormat="false" ht="15" hidden="false" customHeight="false" outlineLevel="0" collapsed="false">
      <c r="A868" s="41"/>
      <c r="B868" s="41"/>
      <c r="C868" s="41"/>
      <c r="D868" s="41"/>
      <c r="E868" s="41"/>
      <c r="F868" s="41"/>
      <c r="G868" s="41"/>
      <c r="H868" s="41"/>
      <c r="I868" s="41"/>
    </row>
    <row r="869" customFormat="false" ht="15" hidden="false" customHeight="false" outlineLevel="0" collapsed="false">
      <c r="A869" s="41"/>
      <c r="B869" s="41"/>
      <c r="C869" s="41"/>
      <c r="D869" s="41"/>
      <c r="E869" s="41"/>
      <c r="F869" s="41"/>
      <c r="G869" s="41"/>
      <c r="H869" s="41"/>
      <c r="I869" s="41"/>
    </row>
    <row r="870" customFormat="false" ht="15" hidden="false" customHeight="false" outlineLevel="0" collapsed="false">
      <c r="A870" s="41"/>
      <c r="B870" s="41"/>
      <c r="C870" s="41"/>
      <c r="D870" s="41"/>
      <c r="E870" s="41"/>
      <c r="F870" s="41"/>
      <c r="G870" s="41"/>
      <c r="H870" s="41"/>
      <c r="I870" s="41"/>
    </row>
    <row r="871" customFormat="false" ht="15" hidden="false" customHeight="false" outlineLevel="0" collapsed="false">
      <c r="A871" s="41"/>
      <c r="B871" s="41"/>
      <c r="C871" s="41"/>
      <c r="D871" s="41"/>
      <c r="E871" s="41"/>
      <c r="F871" s="41"/>
      <c r="G871" s="41"/>
      <c r="H871" s="41"/>
      <c r="I871" s="41"/>
    </row>
    <row r="872" customFormat="false" ht="15" hidden="false" customHeight="false" outlineLevel="0" collapsed="false">
      <c r="A872" s="41"/>
      <c r="B872" s="41"/>
      <c r="C872" s="41"/>
      <c r="D872" s="41"/>
      <c r="E872" s="41"/>
      <c r="F872" s="41"/>
      <c r="G872" s="41"/>
      <c r="H872" s="41"/>
      <c r="I872" s="41"/>
    </row>
    <row r="873" customFormat="false" ht="15" hidden="false" customHeight="false" outlineLevel="0" collapsed="false">
      <c r="A873" s="41"/>
      <c r="B873" s="41"/>
      <c r="C873" s="41"/>
      <c r="D873" s="41"/>
      <c r="E873" s="41"/>
      <c r="F873" s="41"/>
      <c r="G873" s="41"/>
      <c r="H873" s="41"/>
      <c r="I873" s="41"/>
    </row>
    <row r="874" customFormat="false" ht="15" hidden="false" customHeight="false" outlineLevel="0" collapsed="false">
      <c r="A874" s="41"/>
      <c r="B874" s="41"/>
      <c r="C874" s="41"/>
      <c r="D874" s="41"/>
      <c r="E874" s="41"/>
      <c r="F874" s="41"/>
      <c r="G874" s="41"/>
      <c r="H874" s="41"/>
      <c r="I874" s="41"/>
    </row>
    <row r="875" customFormat="false" ht="15" hidden="false" customHeight="false" outlineLevel="0" collapsed="false">
      <c r="A875" s="41"/>
      <c r="B875" s="41"/>
      <c r="C875" s="41"/>
      <c r="D875" s="41"/>
      <c r="E875" s="41"/>
      <c r="F875" s="41"/>
      <c r="G875" s="41"/>
      <c r="H875" s="41"/>
      <c r="I875" s="41"/>
    </row>
    <row r="876" customFormat="false" ht="15" hidden="false" customHeight="false" outlineLevel="0" collapsed="false">
      <c r="A876" s="41"/>
      <c r="B876" s="41"/>
      <c r="C876" s="41"/>
      <c r="D876" s="41"/>
      <c r="E876" s="41"/>
      <c r="F876" s="41"/>
      <c r="G876" s="41"/>
      <c r="H876" s="41"/>
      <c r="I876" s="41"/>
    </row>
    <row r="877" customFormat="false" ht="15" hidden="false" customHeight="false" outlineLevel="0" collapsed="false">
      <c r="A877" s="41"/>
      <c r="B877" s="41"/>
      <c r="C877" s="41"/>
      <c r="D877" s="41"/>
      <c r="E877" s="41"/>
      <c r="F877" s="41"/>
      <c r="G877" s="41"/>
      <c r="H877" s="41"/>
      <c r="I877" s="41"/>
    </row>
    <row r="878" customFormat="false" ht="15" hidden="false" customHeight="false" outlineLevel="0" collapsed="false">
      <c r="A878" s="41"/>
      <c r="B878" s="41"/>
      <c r="C878" s="41"/>
      <c r="D878" s="41"/>
      <c r="E878" s="41"/>
      <c r="F878" s="41"/>
      <c r="G878" s="41"/>
      <c r="H878" s="41"/>
      <c r="I878" s="41"/>
    </row>
    <row r="879" customFormat="false" ht="15" hidden="false" customHeight="false" outlineLevel="0" collapsed="false">
      <c r="A879" s="41"/>
      <c r="B879" s="41"/>
      <c r="C879" s="41"/>
      <c r="D879" s="41"/>
      <c r="E879" s="41"/>
      <c r="F879" s="41"/>
      <c r="G879" s="41"/>
      <c r="H879" s="41"/>
      <c r="I879" s="41"/>
    </row>
    <row r="880" customFormat="false" ht="15" hidden="false" customHeight="false" outlineLevel="0" collapsed="false">
      <c r="A880" s="41"/>
      <c r="B880" s="41"/>
      <c r="C880" s="41"/>
      <c r="D880" s="41"/>
      <c r="E880" s="41"/>
      <c r="F880" s="41"/>
      <c r="G880" s="41"/>
      <c r="H880" s="41"/>
      <c r="I880" s="41"/>
    </row>
    <row r="881" customFormat="false" ht="15" hidden="false" customHeight="false" outlineLevel="0" collapsed="false">
      <c r="A881" s="41"/>
      <c r="B881" s="41"/>
      <c r="C881" s="41"/>
      <c r="D881" s="41"/>
      <c r="E881" s="41"/>
      <c r="F881" s="41"/>
      <c r="G881" s="41"/>
      <c r="H881" s="41"/>
      <c r="I881" s="41"/>
    </row>
    <row r="882" customFormat="false" ht="15" hidden="false" customHeight="false" outlineLevel="0" collapsed="false">
      <c r="A882" s="41"/>
      <c r="B882" s="41"/>
      <c r="C882" s="41"/>
      <c r="D882" s="41"/>
      <c r="E882" s="41"/>
      <c r="F882" s="41"/>
      <c r="G882" s="41"/>
      <c r="H882" s="41"/>
      <c r="I882" s="41"/>
    </row>
    <row r="883" customFormat="false" ht="15" hidden="false" customHeight="false" outlineLevel="0" collapsed="false">
      <c r="A883" s="41"/>
      <c r="B883" s="41"/>
      <c r="C883" s="41"/>
      <c r="D883" s="41"/>
      <c r="E883" s="41"/>
      <c r="F883" s="41"/>
      <c r="G883" s="41"/>
      <c r="H883" s="41"/>
      <c r="I883" s="41"/>
    </row>
    <row r="884" customFormat="false" ht="15" hidden="false" customHeight="false" outlineLevel="0" collapsed="false">
      <c r="A884" s="41"/>
      <c r="B884" s="41"/>
      <c r="C884" s="41"/>
      <c r="D884" s="41"/>
      <c r="E884" s="41"/>
      <c r="F884" s="41"/>
      <c r="G884" s="41"/>
      <c r="H884" s="41"/>
      <c r="I884" s="41"/>
    </row>
    <row r="885" customFormat="false" ht="15" hidden="false" customHeight="false" outlineLevel="0" collapsed="false">
      <c r="A885" s="41"/>
      <c r="B885" s="41"/>
      <c r="C885" s="41"/>
      <c r="D885" s="41"/>
      <c r="E885" s="41"/>
      <c r="F885" s="41"/>
      <c r="G885" s="41"/>
      <c r="H885" s="41"/>
      <c r="I885" s="41"/>
    </row>
    <row r="886" customFormat="false" ht="15" hidden="false" customHeight="false" outlineLevel="0" collapsed="false">
      <c r="A886" s="41"/>
      <c r="B886" s="41"/>
      <c r="C886" s="41"/>
      <c r="D886" s="41"/>
      <c r="E886" s="41"/>
      <c r="F886" s="41"/>
      <c r="G886" s="41"/>
      <c r="H886" s="41"/>
      <c r="I886" s="41"/>
    </row>
    <row r="887" customFormat="false" ht="15" hidden="false" customHeight="false" outlineLevel="0" collapsed="false">
      <c r="A887" s="41"/>
      <c r="B887" s="41"/>
      <c r="C887" s="41"/>
      <c r="D887" s="41"/>
      <c r="E887" s="41"/>
      <c r="F887" s="41"/>
      <c r="G887" s="41"/>
      <c r="H887" s="41"/>
      <c r="I887" s="41"/>
    </row>
    <row r="888" customFormat="false" ht="15" hidden="false" customHeight="false" outlineLevel="0" collapsed="false">
      <c r="A888" s="41"/>
      <c r="B888" s="41"/>
      <c r="C888" s="41"/>
      <c r="D888" s="41"/>
      <c r="E888" s="41"/>
      <c r="F888" s="41"/>
      <c r="G888" s="41"/>
      <c r="H888" s="41"/>
      <c r="I888" s="41"/>
    </row>
    <row r="889" customFormat="false" ht="15" hidden="false" customHeight="false" outlineLevel="0" collapsed="false">
      <c r="A889" s="41"/>
      <c r="B889" s="41"/>
      <c r="C889" s="41"/>
      <c r="D889" s="41"/>
      <c r="E889" s="41"/>
      <c r="F889" s="41"/>
      <c r="G889" s="41"/>
      <c r="H889" s="41"/>
      <c r="I889" s="41"/>
    </row>
    <row r="890" customFormat="false" ht="15" hidden="false" customHeight="false" outlineLevel="0" collapsed="false">
      <c r="A890" s="41"/>
      <c r="B890" s="41"/>
      <c r="C890" s="41"/>
      <c r="D890" s="41"/>
      <c r="E890" s="41"/>
      <c r="F890" s="41"/>
      <c r="G890" s="41"/>
      <c r="H890" s="41"/>
      <c r="I890" s="41"/>
    </row>
    <row r="891" customFormat="false" ht="15" hidden="false" customHeight="false" outlineLevel="0" collapsed="false">
      <c r="A891" s="41"/>
      <c r="B891" s="41"/>
      <c r="C891" s="41"/>
      <c r="D891" s="41"/>
      <c r="E891" s="41"/>
      <c r="F891" s="41"/>
      <c r="G891" s="41"/>
      <c r="H891" s="41"/>
      <c r="I891" s="41"/>
    </row>
    <row r="892" customFormat="false" ht="15" hidden="false" customHeight="false" outlineLevel="0" collapsed="false">
      <c r="A892" s="41"/>
      <c r="B892" s="41"/>
      <c r="C892" s="41"/>
      <c r="D892" s="41"/>
      <c r="E892" s="41"/>
      <c r="F892" s="41"/>
      <c r="G892" s="41"/>
      <c r="H892" s="41"/>
      <c r="I892" s="41"/>
    </row>
    <row r="893" customFormat="false" ht="15" hidden="false" customHeight="false" outlineLevel="0" collapsed="false">
      <c r="A893" s="41"/>
      <c r="B893" s="41"/>
      <c r="C893" s="41"/>
      <c r="D893" s="41"/>
      <c r="E893" s="41"/>
      <c r="F893" s="41"/>
      <c r="G893" s="41"/>
      <c r="H893" s="41"/>
      <c r="I893" s="41"/>
    </row>
    <row r="894" customFormat="false" ht="15" hidden="false" customHeight="false" outlineLevel="0" collapsed="false">
      <c r="A894" s="41"/>
      <c r="B894" s="41"/>
      <c r="C894" s="41"/>
      <c r="D894" s="41"/>
      <c r="E894" s="41"/>
      <c r="F894" s="41"/>
      <c r="G894" s="41"/>
      <c r="H894" s="41"/>
      <c r="I894" s="41"/>
    </row>
    <row r="895" customFormat="false" ht="15" hidden="false" customHeight="false" outlineLevel="0" collapsed="false">
      <c r="A895" s="41"/>
      <c r="B895" s="41"/>
      <c r="C895" s="41"/>
      <c r="D895" s="41"/>
      <c r="E895" s="41"/>
      <c r="F895" s="41"/>
      <c r="G895" s="41"/>
      <c r="H895" s="41"/>
      <c r="I895" s="41"/>
    </row>
    <row r="896" customFormat="false" ht="15" hidden="false" customHeight="false" outlineLevel="0" collapsed="false">
      <c r="A896" s="41"/>
      <c r="B896" s="41"/>
      <c r="C896" s="41"/>
      <c r="D896" s="41"/>
      <c r="E896" s="41"/>
      <c r="F896" s="41"/>
      <c r="G896" s="41"/>
      <c r="H896" s="41"/>
      <c r="I896" s="41"/>
    </row>
    <row r="897" customFormat="false" ht="15" hidden="false" customHeight="false" outlineLevel="0" collapsed="false">
      <c r="A897" s="41"/>
      <c r="B897" s="41"/>
      <c r="C897" s="41"/>
      <c r="D897" s="41"/>
      <c r="E897" s="41"/>
      <c r="F897" s="41"/>
      <c r="G897" s="41"/>
      <c r="H897" s="41"/>
      <c r="I897" s="41"/>
    </row>
    <row r="898" customFormat="false" ht="15" hidden="false" customHeight="false" outlineLevel="0" collapsed="false">
      <c r="A898" s="41"/>
      <c r="B898" s="41"/>
      <c r="C898" s="41"/>
      <c r="D898" s="41"/>
      <c r="E898" s="41"/>
      <c r="F898" s="41"/>
      <c r="G898" s="41"/>
      <c r="H898" s="41"/>
      <c r="I898" s="41"/>
    </row>
    <row r="899" customFormat="false" ht="15" hidden="false" customHeight="false" outlineLevel="0" collapsed="false">
      <c r="A899" s="41"/>
      <c r="B899" s="41"/>
      <c r="C899" s="41"/>
      <c r="D899" s="41"/>
      <c r="E899" s="41"/>
      <c r="F899" s="41"/>
      <c r="G899" s="41"/>
      <c r="H899" s="41"/>
      <c r="I899" s="41"/>
    </row>
    <row r="900" customFormat="false" ht="15" hidden="false" customHeight="false" outlineLevel="0" collapsed="false">
      <c r="A900" s="41"/>
      <c r="B900" s="41"/>
      <c r="C900" s="41"/>
      <c r="D900" s="41"/>
      <c r="E900" s="41"/>
      <c r="F900" s="41"/>
      <c r="G900" s="41"/>
      <c r="H900" s="41"/>
      <c r="I900" s="41"/>
    </row>
    <row r="901" customFormat="false" ht="15" hidden="false" customHeight="false" outlineLevel="0" collapsed="false">
      <c r="A901" s="41"/>
      <c r="B901" s="41"/>
      <c r="C901" s="41"/>
      <c r="D901" s="41"/>
      <c r="E901" s="41"/>
      <c r="F901" s="41"/>
      <c r="G901" s="41"/>
      <c r="H901" s="41"/>
      <c r="I901" s="41"/>
    </row>
    <row r="902" customFormat="false" ht="15" hidden="false" customHeight="false" outlineLevel="0" collapsed="false">
      <c r="A902" s="41"/>
      <c r="B902" s="41"/>
      <c r="C902" s="41"/>
      <c r="D902" s="41"/>
      <c r="E902" s="41"/>
      <c r="F902" s="41"/>
      <c r="G902" s="41"/>
      <c r="H902" s="41"/>
      <c r="I902" s="41"/>
    </row>
    <row r="903" customFormat="false" ht="15" hidden="false" customHeight="false" outlineLevel="0" collapsed="false">
      <c r="A903" s="41"/>
      <c r="B903" s="41"/>
      <c r="C903" s="41"/>
      <c r="D903" s="41"/>
      <c r="E903" s="41"/>
      <c r="F903" s="41"/>
      <c r="G903" s="41"/>
      <c r="H903" s="41"/>
      <c r="I903" s="41"/>
    </row>
    <row r="904" customFormat="false" ht="15" hidden="false" customHeight="false" outlineLevel="0" collapsed="false">
      <c r="A904" s="41"/>
      <c r="B904" s="41"/>
      <c r="C904" s="41"/>
      <c r="D904" s="41"/>
      <c r="E904" s="41"/>
      <c r="F904" s="41"/>
      <c r="G904" s="41"/>
      <c r="H904" s="41"/>
      <c r="I904" s="41"/>
    </row>
    <row r="905" customFormat="false" ht="15" hidden="false" customHeight="false" outlineLevel="0" collapsed="false">
      <c r="A905" s="41"/>
      <c r="B905" s="41"/>
      <c r="C905" s="41"/>
      <c r="D905" s="41"/>
      <c r="E905" s="41"/>
      <c r="F905" s="41"/>
      <c r="G905" s="41"/>
      <c r="H905" s="41"/>
      <c r="I905" s="41"/>
    </row>
    <row r="906" customFormat="false" ht="15" hidden="false" customHeight="false" outlineLevel="0" collapsed="false">
      <c r="A906" s="41"/>
      <c r="B906" s="41"/>
      <c r="C906" s="41"/>
      <c r="D906" s="41"/>
      <c r="E906" s="41"/>
      <c r="F906" s="41"/>
      <c r="G906" s="41"/>
      <c r="H906" s="41"/>
      <c r="I906" s="41"/>
    </row>
    <row r="907" customFormat="false" ht="15" hidden="false" customHeight="false" outlineLevel="0" collapsed="false">
      <c r="A907" s="41"/>
      <c r="B907" s="41"/>
      <c r="C907" s="41"/>
      <c r="D907" s="41"/>
      <c r="E907" s="41"/>
      <c r="F907" s="41"/>
      <c r="G907" s="41"/>
      <c r="H907" s="41"/>
      <c r="I907" s="41"/>
    </row>
    <row r="908" customFormat="false" ht="15" hidden="false" customHeight="false" outlineLevel="0" collapsed="false">
      <c r="A908" s="41"/>
      <c r="B908" s="41"/>
      <c r="C908" s="41"/>
      <c r="D908" s="41"/>
      <c r="E908" s="41"/>
      <c r="F908" s="41"/>
      <c r="G908" s="41"/>
      <c r="H908" s="41"/>
      <c r="I908" s="41"/>
    </row>
    <row r="909" customFormat="false" ht="15" hidden="false" customHeight="false" outlineLevel="0" collapsed="false">
      <c r="A909" s="41"/>
      <c r="B909" s="41"/>
      <c r="C909" s="41"/>
      <c r="D909" s="41"/>
      <c r="E909" s="41"/>
      <c r="F909" s="41"/>
      <c r="G909" s="41"/>
      <c r="H909" s="41"/>
      <c r="I909" s="41"/>
    </row>
    <row r="910" customFormat="false" ht="15" hidden="false" customHeight="false" outlineLevel="0" collapsed="false">
      <c r="A910" s="41"/>
      <c r="B910" s="41"/>
      <c r="C910" s="41"/>
      <c r="D910" s="41"/>
      <c r="E910" s="41"/>
      <c r="F910" s="41"/>
      <c r="G910" s="41"/>
      <c r="H910" s="41"/>
      <c r="I910" s="41"/>
    </row>
    <row r="911" customFormat="false" ht="15" hidden="false" customHeight="false" outlineLevel="0" collapsed="false">
      <c r="A911" s="41"/>
      <c r="B911" s="41"/>
      <c r="C911" s="41"/>
      <c r="D911" s="41"/>
      <c r="E911" s="41"/>
      <c r="F911" s="41"/>
      <c r="G911" s="41"/>
      <c r="H911" s="41"/>
      <c r="I911" s="41"/>
    </row>
    <row r="912" customFormat="false" ht="15" hidden="false" customHeight="false" outlineLevel="0" collapsed="false">
      <c r="A912" s="41"/>
      <c r="B912" s="41"/>
      <c r="C912" s="41"/>
      <c r="D912" s="41"/>
      <c r="E912" s="41"/>
      <c r="F912" s="41"/>
      <c r="G912" s="41"/>
      <c r="H912" s="41"/>
      <c r="I912" s="41"/>
    </row>
    <row r="913" customFormat="false" ht="15" hidden="false" customHeight="false" outlineLevel="0" collapsed="false">
      <c r="A913" s="41"/>
      <c r="B913" s="41"/>
      <c r="C913" s="41"/>
      <c r="D913" s="41"/>
      <c r="E913" s="41"/>
      <c r="F913" s="41"/>
      <c r="G913" s="41"/>
      <c r="H913" s="41"/>
      <c r="I913" s="41"/>
    </row>
    <row r="914" customFormat="false" ht="15" hidden="false" customHeight="false" outlineLevel="0" collapsed="false">
      <c r="A914" s="41"/>
      <c r="B914" s="41"/>
      <c r="C914" s="41"/>
      <c r="D914" s="41"/>
      <c r="E914" s="41"/>
      <c r="F914" s="41"/>
      <c r="G914" s="41"/>
      <c r="H914" s="41"/>
      <c r="I914" s="41"/>
    </row>
    <row r="915" customFormat="false" ht="15" hidden="false" customHeight="false" outlineLevel="0" collapsed="false">
      <c r="A915" s="41"/>
      <c r="B915" s="41"/>
      <c r="C915" s="41"/>
      <c r="D915" s="41"/>
      <c r="E915" s="41"/>
      <c r="F915" s="41"/>
      <c r="G915" s="41"/>
      <c r="H915" s="41"/>
      <c r="I915" s="41"/>
    </row>
    <row r="916" customFormat="false" ht="15" hidden="false" customHeight="false" outlineLevel="0" collapsed="false">
      <c r="A916" s="41"/>
      <c r="B916" s="41"/>
      <c r="C916" s="41"/>
      <c r="D916" s="41"/>
      <c r="E916" s="41"/>
      <c r="F916" s="41"/>
      <c r="G916" s="41"/>
      <c r="H916" s="41"/>
      <c r="I916" s="41"/>
    </row>
    <row r="917" customFormat="false" ht="15" hidden="false" customHeight="false" outlineLevel="0" collapsed="false">
      <c r="A917" s="41"/>
      <c r="B917" s="41"/>
      <c r="C917" s="41"/>
      <c r="D917" s="41"/>
      <c r="E917" s="41"/>
      <c r="F917" s="41"/>
      <c r="G917" s="41"/>
      <c r="H917" s="41"/>
      <c r="I917" s="41"/>
    </row>
    <row r="918" customFormat="false" ht="15" hidden="false" customHeight="false" outlineLevel="0" collapsed="false">
      <c r="A918" s="41"/>
      <c r="B918" s="41"/>
      <c r="C918" s="41"/>
      <c r="D918" s="41"/>
      <c r="E918" s="41"/>
      <c r="F918" s="41"/>
      <c r="G918" s="41"/>
      <c r="H918" s="41"/>
      <c r="I918" s="41"/>
    </row>
    <row r="919" customFormat="false" ht="15" hidden="false" customHeight="false" outlineLevel="0" collapsed="false">
      <c r="A919" s="41"/>
      <c r="B919" s="41"/>
      <c r="C919" s="41"/>
      <c r="D919" s="41"/>
      <c r="E919" s="41"/>
      <c r="F919" s="41"/>
      <c r="G919" s="41"/>
      <c r="H919" s="41"/>
      <c r="I919" s="41"/>
    </row>
    <row r="920" customFormat="false" ht="15" hidden="false" customHeight="false" outlineLevel="0" collapsed="false">
      <c r="A920" s="41"/>
      <c r="B920" s="41"/>
      <c r="C920" s="41"/>
      <c r="D920" s="41"/>
      <c r="E920" s="41"/>
      <c r="F920" s="41"/>
      <c r="G920" s="41"/>
      <c r="H920" s="41"/>
      <c r="I920" s="41"/>
    </row>
    <row r="921" customFormat="false" ht="15" hidden="false" customHeight="false" outlineLevel="0" collapsed="false">
      <c r="A921" s="41"/>
      <c r="B921" s="41"/>
      <c r="C921" s="41"/>
      <c r="D921" s="41"/>
      <c r="E921" s="41"/>
      <c r="F921" s="41"/>
      <c r="G921" s="41"/>
      <c r="H921" s="41"/>
      <c r="I921" s="41"/>
    </row>
    <row r="922" customFormat="false" ht="15" hidden="false" customHeight="false" outlineLevel="0" collapsed="false">
      <c r="A922" s="41"/>
      <c r="B922" s="41"/>
      <c r="C922" s="41"/>
      <c r="D922" s="41"/>
      <c r="E922" s="41"/>
      <c r="F922" s="41"/>
      <c r="G922" s="41"/>
      <c r="H922" s="41"/>
      <c r="I922" s="41"/>
    </row>
    <row r="923" customFormat="false" ht="15" hidden="false" customHeight="false" outlineLevel="0" collapsed="false">
      <c r="A923" s="41"/>
      <c r="B923" s="41"/>
      <c r="C923" s="41"/>
      <c r="D923" s="41"/>
      <c r="E923" s="41"/>
      <c r="F923" s="41"/>
      <c r="G923" s="41"/>
      <c r="H923" s="41"/>
      <c r="I923" s="41"/>
    </row>
    <row r="924" customFormat="false" ht="15" hidden="false" customHeight="false" outlineLevel="0" collapsed="false">
      <c r="A924" s="41"/>
      <c r="B924" s="41"/>
      <c r="C924" s="41"/>
      <c r="D924" s="41"/>
      <c r="E924" s="41"/>
      <c r="F924" s="41"/>
      <c r="G924" s="41"/>
      <c r="H924" s="41"/>
      <c r="I924" s="41"/>
    </row>
    <row r="925" customFormat="false" ht="15" hidden="false" customHeight="false" outlineLevel="0" collapsed="false">
      <c r="A925" s="41"/>
      <c r="B925" s="41"/>
      <c r="C925" s="41"/>
      <c r="D925" s="41"/>
      <c r="E925" s="41"/>
      <c r="F925" s="41"/>
      <c r="G925" s="41"/>
      <c r="H925" s="41"/>
      <c r="I925" s="41"/>
    </row>
    <row r="926" customFormat="false" ht="15" hidden="false" customHeight="false" outlineLevel="0" collapsed="false">
      <c r="A926" s="41"/>
      <c r="B926" s="41"/>
      <c r="C926" s="41"/>
      <c r="D926" s="41"/>
      <c r="E926" s="41"/>
      <c r="F926" s="41"/>
      <c r="G926" s="41"/>
      <c r="H926" s="41"/>
      <c r="I926" s="41"/>
    </row>
    <row r="927" customFormat="false" ht="15" hidden="false" customHeight="false" outlineLevel="0" collapsed="false">
      <c r="A927" s="41"/>
      <c r="B927" s="41"/>
      <c r="C927" s="41"/>
      <c r="D927" s="41"/>
      <c r="E927" s="41"/>
      <c r="F927" s="41"/>
      <c r="G927" s="41"/>
      <c r="H927" s="41"/>
      <c r="I927" s="41"/>
    </row>
    <row r="928" customFormat="false" ht="15" hidden="false" customHeight="false" outlineLevel="0" collapsed="false">
      <c r="A928" s="41"/>
      <c r="B928" s="41"/>
      <c r="C928" s="41"/>
      <c r="D928" s="41"/>
      <c r="E928" s="41"/>
      <c r="F928" s="41"/>
      <c r="G928" s="41"/>
      <c r="H928" s="41"/>
      <c r="I928" s="41"/>
    </row>
    <row r="929" customFormat="false" ht="15" hidden="false" customHeight="false" outlineLevel="0" collapsed="false">
      <c r="A929" s="41"/>
      <c r="B929" s="41"/>
      <c r="C929" s="41"/>
      <c r="D929" s="41"/>
      <c r="E929" s="41"/>
      <c r="F929" s="41"/>
      <c r="G929" s="41"/>
      <c r="H929" s="41"/>
      <c r="I929" s="41"/>
    </row>
    <row r="930" customFormat="false" ht="15" hidden="false" customHeight="false" outlineLevel="0" collapsed="false">
      <c r="A930" s="41"/>
      <c r="B930" s="41"/>
      <c r="C930" s="41"/>
      <c r="D930" s="41"/>
      <c r="E930" s="41"/>
      <c r="F930" s="41"/>
      <c r="G930" s="41"/>
      <c r="H930" s="41"/>
      <c r="I930" s="41"/>
    </row>
    <row r="931" customFormat="false" ht="15" hidden="false" customHeight="false" outlineLevel="0" collapsed="false">
      <c r="A931" s="41"/>
      <c r="B931" s="41"/>
      <c r="C931" s="41"/>
      <c r="D931" s="41"/>
      <c r="E931" s="41"/>
      <c r="F931" s="41"/>
      <c r="G931" s="41"/>
      <c r="H931" s="41"/>
      <c r="I931" s="41"/>
    </row>
    <row r="932" customFormat="false" ht="15" hidden="false" customHeight="false" outlineLevel="0" collapsed="false">
      <c r="A932" s="41"/>
      <c r="B932" s="41"/>
      <c r="C932" s="41"/>
      <c r="D932" s="41"/>
      <c r="E932" s="41"/>
      <c r="F932" s="41"/>
      <c r="G932" s="41"/>
      <c r="H932" s="41"/>
      <c r="I932" s="41"/>
    </row>
    <row r="933" customFormat="false" ht="15" hidden="false" customHeight="false" outlineLevel="0" collapsed="false">
      <c r="A933" s="41"/>
      <c r="B933" s="41"/>
      <c r="C933" s="41"/>
      <c r="D933" s="41"/>
      <c r="E933" s="41"/>
      <c r="F933" s="41"/>
      <c r="G933" s="41"/>
      <c r="H933" s="41"/>
      <c r="I933" s="41"/>
    </row>
    <row r="934" customFormat="false" ht="15" hidden="false" customHeight="false" outlineLevel="0" collapsed="false">
      <c r="A934" s="41"/>
      <c r="B934" s="41"/>
      <c r="C934" s="41"/>
      <c r="D934" s="41"/>
      <c r="E934" s="41"/>
      <c r="F934" s="41"/>
      <c r="G934" s="41"/>
      <c r="H934" s="41"/>
      <c r="I934" s="41"/>
    </row>
    <row r="935" customFormat="false" ht="15" hidden="false" customHeight="false" outlineLevel="0" collapsed="false">
      <c r="A935" s="41"/>
      <c r="B935" s="41"/>
      <c r="C935" s="41"/>
      <c r="D935" s="41"/>
      <c r="E935" s="41"/>
      <c r="F935" s="41"/>
      <c r="G935" s="41"/>
      <c r="H935" s="41"/>
      <c r="I935" s="41"/>
    </row>
    <row r="936" customFormat="false" ht="15" hidden="false" customHeight="false" outlineLevel="0" collapsed="false">
      <c r="A936" s="41"/>
      <c r="B936" s="41"/>
      <c r="C936" s="41"/>
      <c r="D936" s="41"/>
      <c r="E936" s="41"/>
      <c r="F936" s="41"/>
      <c r="G936" s="41"/>
      <c r="H936" s="41"/>
      <c r="I936" s="41"/>
    </row>
    <row r="937" customFormat="false" ht="15" hidden="false" customHeight="false" outlineLevel="0" collapsed="false">
      <c r="A937" s="41"/>
      <c r="B937" s="41"/>
      <c r="C937" s="41"/>
      <c r="D937" s="41"/>
      <c r="E937" s="41"/>
      <c r="F937" s="41"/>
      <c r="G937" s="41"/>
      <c r="H937" s="41"/>
      <c r="I937" s="41"/>
    </row>
    <row r="938" customFormat="false" ht="15" hidden="false" customHeight="false" outlineLevel="0" collapsed="false">
      <c r="A938" s="41"/>
      <c r="B938" s="41"/>
      <c r="C938" s="41"/>
      <c r="D938" s="41"/>
      <c r="E938" s="41"/>
      <c r="F938" s="41"/>
      <c r="G938" s="41"/>
      <c r="H938" s="41"/>
      <c r="I938" s="41"/>
    </row>
    <row r="939" customFormat="false" ht="15" hidden="false" customHeight="false" outlineLevel="0" collapsed="false">
      <c r="A939" s="41"/>
      <c r="B939" s="41"/>
      <c r="C939" s="41"/>
      <c r="D939" s="41"/>
      <c r="E939" s="41"/>
      <c r="F939" s="41"/>
      <c r="G939" s="41"/>
      <c r="H939" s="41"/>
      <c r="I939" s="41"/>
    </row>
    <row r="940" customFormat="false" ht="15" hidden="false" customHeight="false" outlineLevel="0" collapsed="false">
      <c r="A940" s="41"/>
      <c r="B940" s="41"/>
      <c r="C940" s="41"/>
      <c r="D940" s="41"/>
      <c r="E940" s="41"/>
      <c r="F940" s="41"/>
      <c r="G940" s="41"/>
      <c r="H940" s="41"/>
      <c r="I940" s="41"/>
    </row>
    <row r="941" customFormat="false" ht="15" hidden="false" customHeight="false" outlineLevel="0" collapsed="false">
      <c r="A941" s="41"/>
      <c r="B941" s="41"/>
      <c r="C941" s="41"/>
      <c r="D941" s="41"/>
      <c r="E941" s="41"/>
      <c r="F941" s="41"/>
      <c r="G941" s="41"/>
      <c r="H941" s="41"/>
      <c r="I941" s="41"/>
    </row>
    <row r="942" customFormat="false" ht="15" hidden="false" customHeight="false" outlineLevel="0" collapsed="false">
      <c r="A942" s="41"/>
      <c r="B942" s="41"/>
      <c r="C942" s="41"/>
      <c r="D942" s="41"/>
      <c r="E942" s="41"/>
      <c r="F942" s="41"/>
      <c r="G942" s="41"/>
      <c r="H942" s="41"/>
      <c r="I942" s="41"/>
    </row>
    <row r="943" customFormat="false" ht="15" hidden="false" customHeight="false" outlineLevel="0" collapsed="false">
      <c r="A943" s="41"/>
      <c r="B943" s="41"/>
      <c r="C943" s="41"/>
      <c r="D943" s="41"/>
      <c r="E943" s="41"/>
      <c r="F943" s="41"/>
      <c r="G943" s="41"/>
      <c r="H943" s="41"/>
      <c r="I943" s="41"/>
    </row>
    <row r="944" customFormat="false" ht="15" hidden="false" customHeight="false" outlineLevel="0" collapsed="false">
      <c r="A944" s="41"/>
      <c r="B944" s="41"/>
      <c r="C944" s="41"/>
      <c r="D944" s="41"/>
      <c r="E944" s="41"/>
      <c r="F944" s="41"/>
      <c r="G944" s="41"/>
      <c r="H944" s="41"/>
      <c r="I944" s="41"/>
    </row>
    <row r="945" customFormat="false" ht="15" hidden="false" customHeight="false" outlineLevel="0" collapsed="false">
      <c r="A945" s="41"/>
      <c r="B945" s="41"/>
      <c r="C945" s="41"/>
      <c r="D945" s="41"/>
      <c r="E945" s="41"/>
      <c r="F945" s="41"/>
      <c r="G945" s="41"/>
      <c r="H945" s="41"/>
      <c r="I945" s="41"/>
    </row>
    <row r="946" customFormat="false" ht="15" hidden="false" customHeight="false" outlineLevel="0" collapsed="false">
      <c r="A946" s="41"/>
      <c r="B946" s="41"/>
      <c r="C946" s="41"/>
      <c r="D946" s="41"/>
      <c r="E946" s="41"/>
      <c r="F946" s="41"/>
      <c r="G946" s="41"/>
      <c r="H946" s="41"/>
      <c r="I946" s="41"/>
    </row>
    <row r="947" customFormat="false" ht="15" hidden="false" customHeight="false" outlineLevel="0" collapsed="false">
      <c r="A947" s="41"/>
      <c r="B947" s="41"/>
      <c r="C947" s="41"/>
      <c r="D947" s="41"/>
      <c r="E947" s="41"/>
      <c r="F947" s="41"/>
      <c r="G947" s="41"/>
      <c r="H947" s="41"/>
      <c r="I947" s="41"/>
    </row>
    <row r="948" customFormat="false" ht="15" hidden="false" customHeight="false" outlineLevel="0" collapsed="false">
      <c r="A948" s="41"/>
      <c r="B948" s="41"/>
      <c r="C948" s="41"/>
      <c r="D948" s="41"/>
      <c r="E948" s="41"/>
      <c r="F948" s="41"/>
      <c r="G948" s="41"/>
      <c r="H948" s="41"/>
      <c r="I948" s="41"/>
    </row>
    <row r="949" customFormat="false" ht="15" hidden="false" customHeight="false" outlineLevel="0" collapsed="false">
      <c r="A949" s="41"/>
      <c r="B949" s="41"/>
      <c r="C949" s="41"/>
      <c r="D949" s="41"/>
      <c r="E949" s="41"/>
      <c r="F949" s="41"/>
      <c r="G949" s="41"/>
      <c r="H949" s="41"/>
      <c r="I949" s="41"/>
    </row>
    <row r="950" customFormat="false" ht="15" hidden="false" customHeight="false" outlineLevel="0" collapsed="false">
      <c r="A950" s="41"/>
      <c r="B950" s="41"/>
      <c r="C950" s="41"/>
      <c r="D950" s="41"/>
      <c r="E950" s="41"/>
      <c r="F950" s="41"/>
      <c r="G950" s="41"/>
      <c r="H950" s="41"/>
      <c r="I950" s="41"/>
    </row>
    <row r="951" customFormat="false" ht="15" hidden="false" customHeight="false" outlineLevel="0" collapsed="false">
      <c r="A951" s="41"/>
      <c r="B951" s="41"/>
      <c r="C951" s="41"/>
      <c r="D951" s="41"/>
      <c r="E951" s="41"/>
      <c r="F951" s="41"/>
      <c r="G951" s="41"/>
      <c r="H951" s="41"/>
      <c r="I951" s="41"/>
    </row>
    <row r="952" customFormat="false" ht="15" hidden="false" customHeight="false" outlineLevel="0" collapsed="false">
      <c r="A952" s="41"/>
      <c r="B952" s="41"/>
      <c r="C952" s="41"/>
      <c r="D952" s="41"/>
      <c r="E952" s="41"/>
      <c r="F952" s="41"/>
      <c r="G952" s="41"/>
      <c r="H952" s="41"/>
      <c r="I952" s="41"/>
    </row>
    <row r="953" customFormat="false" ht="15" hidden="false" customHeight="false" outlineLevel="0" collapsed="false">
      <c r="A953" s="41"/>
      <c r="B953" s="41"/>
      <c r="C953" s="41"/>
      <c r="D953" s="41"/>
      <c r="E953" s="41"/>
      <c r="F953" s="41"/>
      <c r="G953" s="41"/>
      <c r="H953" s="41"/>
      <c r="I953" s="41"/>
    </row>
    <row r="954" customFormat="false" ht="15" hidden="false" customHeight="false" outlineLevel="0" collapsed="false">
      <c r="A954" s="41"/>
      <c r="B954" s="41"/>
      <c r="C954" s="41"/>
      <c r="D954" s="41"/>
      <c r="E954" s="41"/>
      <c r="F954" s="41"/>
      <c r="G954" s="41"/>
      <c r="H954" s="41"/>
      <c r="I954" s="41"/>
    </row>
    <row r="955" customFormat="false" ht="15" hidden="false" customHeight="false" outlineLevel="0" collapsed="false">
      <c r="A955" s="41"/>
      <c r="B955" s="41"/>
      <c r="C955" s="41"/>
      <c r="D955" s="41"/>
      <c r="E955" s="41"/>
      <c r="F955" s="41"/>
      <c r="G955" s="41"/>
      <c r="H955" s="41"/>
      <c r="I955" s="41"/>
    </row>
    <row r="956" customFormat="false" ht="15" hidden="false" customHeight="false" outlineLevel="0" collapsed="false">
      <c r="A956" s="41"/>
      <c r="B956" s="41"/>
      <c r="C956" s="41"/>
      <c r="D956" s="41"/>
      <c r="E956" s="41"/>
      <c r="F956" s="41"/>
      <c r="G956" s="41"/>
      <c r="H956" s="41"/>
      <c r="I956" s="41"/>
    </row>
    <row r="957" customFormat="false" ht="15" hidden="false" customHeight="false" outlineLevel="0" collapsed="false">
      <c r="A957" s="41"/>
      <c r="B957" s="41"/>
      <c r="C957" s="41"/>
      <c r="D957" s="41"/>
      <c r="E957" s="41"/>
      <c r="F957" s="41"/>
      <c r="G957" s="41"/>
      <c r="H957" s="41"/>
      <c r="I957" s="41"/>
    </row>
    <row r="958" customFormat="false" ht="15" hidden="false" customHeight="false" outlineLevel="0" collapsed="false">
      <c r="A958" s="41"/>
      <c r="B958" s="41"/>
      <c r="C958" s="41"/>
      <c r="D958" s="41"/>
      <c r="E958" s="41"/>
      <c r="F958" s="41"/>
      <c r="G958" s="41"/>
      <c r="H958" s="41"/>
      <c r="I958" s="41"/>
    </row>
    <row r="959" customFormat="false" ht="15" hidden="false" customHeight="false" outlineLevel="0" collapsed="false">
      <c r="A959" s="41"/>
      <c r="B959" s="41"/>
      <c r="C959" s="41"/>
      <c r="D959" s="41"/>
      <c r="E959" s="41"/>
      <c r="F959" s="41"/>
      <c r="G959" s="41"/>
      <c r="H959" s="41"/>
      <c r="I959" s="41"/>
    </row>
    <row r="960" customFormat="false" ht="15" hidden="false" customHeight="false" outlineLevel="0" collapsed="false">
      <c r="A960" s="41"/>
      <c r="B960" s="41"/>
      <c r="C960" s="41"/>
      <c r="D960" s="41"/>
      <c r="E960" s="41"/>
      <c r="F960" s="41"/>
      <c r="G960" s="41"/>
      <c r="H960" s="41"/>
      <c r="I960" s="41"/>
    </row>
    <row r="961" customFormat="false" ht="15" hidden="false" customHeight="false" outlineLevel="0" collapsed="false">
      <c r="A961" s="41"/>
      <c r="B961" s="41"/>
      <c r="C961" s="41"/>
      <c r="D961" s="41"/>
      <c r="E961" s="41"/>
      <c r="F961" s="41"/>
      <c r="G961" s="41"/>
      <c r="H961" s="41"/>
      <c r="I961" s="41"/>
    </row>
    <row r="962" customFormat="false" ht="15" hidden="false" customHeight="false" outlineLevel="0" collapsed="false">
      <c r="A962" s="41"/>
      <c r="B962" s="41"/>
      <c r="C962" s="41"/>
      <c r="D962" s="41"/>
      <c r="E962" s="41"/>
      <c r="F962" s="41"/>
      <c r="G962" s="41"/>
      <c r="H962" s="41"/>
      <c r="I962" s="41"/>
    </row>
    <row r="963" customFormat="false" ht="15" hidden="false" customHeight="false" outlineLevel="0" collapsed="false">
      <c r="A963" s="41"/>
      <c r="B963" s="41"/>
      <c r="C963" s="41"/>
      <c r="D963" s="41"/>
      <c r="E963" s="41"/>
      <c r="F963" s="41"/>
      <c r="G963" s="41"/>
      <c r="H963" s="41"/>
      <c r="I963" s="41"/>
    </row>
    <row r="964" customFormat="false" ht="15" hidden="false" customHeight="false" outlineLevel="0" collapsed="false">
      <c r="A964" s="41"/>
      <c r="B964" s="41"/>
      <c r="C964" s="41"/>
      <c r="D964" s="41"/>
      <c r="E964" s="41"/>
      <c r="F964" s="41"/>
      <c r="G964" s="41"/>
      <c r="H964" s="41"/>
      <c r="I964" s="41"/>
    </row>
    <row r="965" customFormat="false" ht="15" hidden="false" customHeight="false" outlineLevel="0" collapsed="false">
      <c r="A965" s="41"/>
      <c r="B965" s="41"/>
      <c r="C965" s="41"/>
      <c r="D965" s="41"/>
      <c r="E965" s="41"/>
      <c r="F965" s="41"/>
      <c r="G965" s="41"/>
      <c r="H965" s="41"/>
      <c r="I965" s="41"/>
    </row>
    <row r="966" customFormat="false" ht="15" hidden="false" customHeight="false" outlineLevel="0" collapsed="false">
      <c r="A966" s="41"/>
      <c r="B966" s="41"/>
      <c r="C966" s="41"/>
      <c r="D966" s="41"/>
      <c r="E966" s="41"/>
      <c r="F966" s="41"/>
      <c r="G966" s="41"/>
      <c r="H966" s="41"/>
      <c r="I966" s="41"/>
    </row>
    <row r="967" customFormat="false" ht="15" hidden="false" customHeight="false" outlineLevel="0" collapsed="false">
      <c r="A967" s="41"/>
      <c r="B967" s="41"/>
      <c r="C967" s="41"/>
      <c r="D967" s="41"/>
      <c r="E967" s="41"/>
      <c r="F967" s="41"/>
      <c r="G967" s="41"/>
      <c r="H967" s="41"/>
      <c r="I967" s="41"/>
    </row>
    <row r="968" customFormat="false" ht="15" hidden="false" customHeight="false" outlineLevel="0" collapsed="false">
      <c r="A968" s="41"/>
      <c r="B968" s="41"/>
      <c r="C968" s="41"/>
      <c r="D968" s="41"/>
      <c r="E968" s="41"/>
      <c r="F968" s="41"/>
      <c r="G968" s="41"/>
      <c r="H968" s="41"/>
      <c r="I968" s="41"/>
    </row>
    <row r="969" customFormat="false" ht="15" hidden="false" customHeight="false" outlineLevel="0" collapsed="false">
      <c r="A969" s="41"/>
      <c r="B969" s="41"/>
      <c r="C969" s="41"/>
      <c r="D969" s="41"/>
      <c r="E969" s="41"/>
      <c r="F969" s="41"/>
      <c r="G969" s="41"/>
      <c r="H969" s="41"/>
      <c r="I969" s="41"/>
    </row>
    <row r="970" customFormat="false" ht="15" hidden="false" customHeight="false" outlineLevel="0" collapsed="false">
      <c r="A970" s="41"/>
      <c r="B970" s="41"/>
      <c r="C970" s="41"/>
      <c r="D970" s="41"/>
      <c r="E970" s="41"/>
      <c r="F970" s="41"/>
      <c r="G970" s="41"/>
      <c r="H970" s="41"/>
      <c r="I970" s="41"/>
    </row>
    <row r="971" customFormat="false" ht="15" hidden="false" customHeight="false" outlineLevel="0" collapsed="false">
      <c r="A971" s="41"/>
      <c r="B971" s="41"/>
      <c r="C971" s="41"/>
      <c r="D971" s="41"/>
      <c r="E971" s="41"/>
      <c r="F971" s="41"/>
      <c r="G971" s="41"/>
      <c r="H971" s="41"/>
      <c r="I971" s="41"/>
    </row>
    <row r="972" customFormat="false" ht="15" hidden="false" customHeight="false" outlineLevel="0" collapsed="false">
      <c r="A972" s="41"/>
      <c r="B972" s="41"/>
      <c r="C972" s="41"/>
      <c r="D972" s="41"/>
      <c r="E972" s="41"/>
      <c r="F972" s="41"/>
      <c r="G972" s="41"/>
      <c r="H972" s="41"/>
      <c r="I972" s="41"/>
    </row>
    <row r="973" customFormat="false" ht="15" hidden="false" customHeight="false" outlineLevel="0" collapsed="false">
      <c r="A973" s="41"/>
      <c r="B973" s="41"/>
      <c r="C973" s="41"/>
      <c r="D973" s="41"/>
      <c r="E973" s="41"/>
      <c r="F973" s="41"/>
      <c r="G973" s="41"/>
      <c r="H973" s="41"/>
      <c r="I973" s="41"/>
    </row>
    <row r="974" customFormat="false" ht="15" hidden="false" customHeight="false" outlineLevel="0" collapsed="false">
      <c r="A974" s="41"/>
      <c r="B974" s="41"/>
      <c r="C974" s="41"/>
      <c r="D974" s="41"/>
      <c r="E974" s="41"/>
      <c r="F974" s="41"/>
      <c r="G974" s="41"/>
      <c r="H974" s="41"/>
      <c r="I974" s="41"/>
    </row>
    <row r="975" customFormat="false" ht="15" hidden="false" customHeight="false" outlineLevel="0" collapsed="false">
      <c r="A975" s="41"/>
      <c r="B975" s="41"/>
      <c r="C975" s="41"/>
      <c r="D975" s="41"/>
      <c r="E975" s="41"/>
      <c r="F975" s="41"/>
      <c r="G975" s="41"/>
      <c r="H975" s="41"/>
      <c r="I975" s="41"/>
    </row>
    <row r="976" customFormat="false" ht="15" hidden="false" customHeight="false" outlineLevel="0" collapsed="false">
      <c r="A976" s="41"/>
      <c r="B976" s="41"/>
      <c r="C976" s="41"/>
      <c r="D976" s="41"/>
      <c r="E976" s="41"/>
      <c r="F976" s="41"/>
      <c r="G976" s="41"/>
      <c r="H976" s="41"/>
      <c r="I976" s="41"/>
    </row>
    <row r="977" customFormat="false" ht="15" hidden="false" customHeight="false" outlineLevel="0" collapsed="false">
      <c r="A977" s="41"/>
      <c r="B977" s="41"/>
      <c r="C977" s="41"/>
      <c r="D977" s="41"/>
      <c r="E977" s="41"/>
      <c r="F977" s="41"/>
      <c r="G977" s="41"/>
      <c r="H977" s="41"/>
      <c r="I977" s="41"/>
    </row>
    <row r="978" customFormat="false" ht="15" hidden="false" customHeight="false" outlineLevel="0" collapsed="false">
      <c r="A978" s="41"/>
      <c r="B978" s="41"/>
      <c r="C978" s="41"/>
      <c r="D978" s="41"/>
      <c r="E978" s="41"/>
      <c r="F978" s="41"/>
      <c r="G978" s="41"/>
      <c r="H978" s="41"/>
      <c r="I978" s="41"/>
    </row>
    <row r="979" customFormat="false" ht="15" hidden="false" customHeight="false" outlineLevel="0" collapsed="false">
      <c r="A979" s="41"/>
      <c r="B979" s="41"/>
      <c r="C979" s="41"/>
      <c r="D979" s="41"/>
      <c r="E979" s="41"/>
      <c r="F979" s="41"/>
      <c r="G979" s="41"/>
      <c r="H979" s="41"/>
      <c r="I979" s="41"/>
    </row>
    <row r="980" customFormat="false" ht="15" hidden="false" customHeight="false" outlineLevel="0" collapsed="false">
      <c r="A980" s="41"/>
      <c r="B980" s="41"/>
      <c r="C980" s="41"/>
      <c r="D980" s="41"/>
      <c r="E980" s="41"/>
      <c r="F980" s="41"/>
      <c r="G980" s="41"/>
      <c r="H980" s="41"/>
      <c r="I980" s="41"/>
    </row>
    <row r="981" customFormat="false" ht="15" hidden="false" customHeight="false" outlineLevel="0" collapsed="false">
      <c r="A981" s="41"/>
      <c r="B981" s="41"/>
      <c r="C981" s="41"/>
      <c r="D981" s="41"/>
      <c r="E981" s="41"/>
      <c r="F981" s="41"/>
      <c r="G981" s="41"/>
      <c r="H981" s="41"/>
      <c r="I981" s="41"/>
    </row>
    <row r="982" customFormat="false" ht="15" hidden="false" customHeight="false" outlineLevel="0" collapsed="false">
      <c r="A982" s="41"/>
      <c r="B982" s="41"/>
      <c r="C982" s="41"/>
      <c r="D982" s="41"/>
      <c r="E982" s="41"/>
      <c r="F982" s="41"/>
      <c r="G982" s="41"/>
      <c r="H982" s="41"/>
      <c r="I982" s="41"/>
    </row>
    <row r="983" customFormat="false" ht="15" hidden="false" customHeight="false" outlineLevel="0" collapsed="false">
      <c r="A983" s="41"/>
      <c r="B983" s="41"/>
      <c r="C983" s="41"/>
      <c r="D983" s="41"/>
      <c r="E983" s="41"/>
      <c r="F983" s="41"/>
      <c r="G983" s="41"/>
      <c r="H983" s="41"/>
      <c r="I983" s="41"/>
    </row>
    <row r="984" customFormat="false" ht="15" hidden="false" customHeight="false" outlineLevel="0" collapsed="false">
      <c r="A984" s="41"/>
      <c r="B984" s="41"/>
      <c r="C984" s="41"/>
      <c r="D984" s="41"/>
      <c r="E984" s="41"/>
      <c r="F984" s="41"/>
      <c r="G984" s="41"/>
      <c r="H984" s="41"/>
      <c r="I984" s="41"/>
    </row>
    <row r="985" customFormat="false" ht="15" hidden="false" customHeight="false" outlineLevel="0" collapsed="false">
      <c r="A985" s="41"/>
      <c r="B985" s="41"/>
      <c r="C985" s="41"/>
      <c r="D985" s="41"/>
      <c r="E985" s="41"/>
      <c r="F985" s="41"/>
      <c r="G985" s="41"/>
      <c r="H985" s="41"/>
      <c r="I985" s="41"/>
    </row>
    <row r="986" customFormat="false" ht="15" hidden="false" customHeight="false" outlineLevel="0" collapsed="false">
      <c r="A986" s="41"/>
      <c r="B986" s="41"/>
      <c r="C986" s="41"/>
      <c r="D986" s="41"/>
      <c r="E986" s="41"/>
      <c r="F986" s="41"/>
      <c r="G986" s="41"/>
      <c r="H986" s="41"/>
      <c r="I986" s="41"/>
    </row>
    <row r="987" customFormat="false" ht="15" hidden="false" customHeight="false" outlineLevel="0" collapsed="false">
      <c r="A987" s="41"/>
      <c r="B987" s="41"/>
      <c r="C987" s="41"/>
      <c r="D987" s="41"/>
      <c r="E987" s="41"/>
      <c r="F987" s="41"/>
      <c r="G987" s="41"/>
      <c r="H987" s="41"/>
      <c r="I987" s="41"/>
    </row>
    <row r="988" customFormat="false" ht="15" hidden="false" customHeight="false" outlineLevel="0" collapsed="false">
      <c r="A988" s="41"/>
      <c r="B988" s="41"/>
      <c r="C988" s="41"/>
      <c r="D988" s="41"/>
      <c r="E988" s="41"/>
      <c r="F988" s="41"/>
      <c r="G988" s="41"/>
      <c r="H988" s="41"/>
      <c r="I988" s="41"/>
    </row>
    <row r="989" customFormat="false" ht="15" hidden="false" customHeight="false" outlineLevel="0" collapsed="false">
      <c r="A989" s="41"/>
      <c r="B989" s="41"/>
      <c r="C989" s="41"/>
      <c r="D989" s="41"/>
      <c r="E989" s="41"/>
      <c r="F989" s="41"/>
      <c r="G989" s="41"/>
      <c r="H989" s="41"/>
      <c r="I989" s="41"/>
    </row>
    <row r="990" customFormat="false" ht="15" hidden="false" customHeight="false" outlineLevel="0" collapsed="false">
      <c r="A990" s="41"/>
      <c r="B990" s="41"/>
      <c r="C990" s="41"/>
      <c r="D990" s="41"/>
      <c r="E990" s="41"/>
      <c r="F990" s="41"/>
      <c r="G990" s="41"/>
      <c r="H990" s="41"/>
      <c r="I990" s="41"/>
    </row>
    <row r="991" customFormat="false" ht="15" hidden="false" customHeight="false" outlineLevel="0" collapsed="false">
      <c r="A991" s="41"/>
      <c r="B991" s="41"/>
      <c r="C991" s="41"/>
      <c r="D991" s="41"/>
      <c r="E991" s="41"/>
      <c r="F991" s="41"/>
      <c r="G991" s="41"/>
      <c r="H991" s="41"/>
      <c r="I991" s="41"/>
    </row>
    <row r="992" customFormat="false" ht="15" hidden="false" customHeight="false" outlineLevel="0" collapsed="false">
      <c r="A992" s="41"/>
      <c r="B992" s="41"/>
      <c r="C992" s="41"/>
      <c r="D992" s="41"/>
      <c r="E992" s="41"/>
      <c r="F992" s="41"/>
      <c r="G992" s="41"/>
      <c r="H992" s="41"/>
      <c r="I992" s="41"/>
    </row>
    <row r="993" customFormat="false" ht="15" hidden="false" customHeight="false" outlineLevel="0" collapsed="false">
      <c r="A993" s="41"/>
      <c r="B993" s="41"/>
      <c r="C993" s="41"/>
      <c r="D993" s="41"/>
      <c r="E993" s="41"/>
      <c r="F993" s="41"/>
      <c r="G993" s="41"/>
      <c r="H993" s="41"/>
      <c r="I993" s="41"/>
    </row>
    <row r="994" customFormat="false" ht="15" hidden="false" customHeight="false" outlineLevel="0" collapsed="false">
      <c r="A994" s="41"/>
      <c r="B994" s="41"/>
      <c r="C994" s="41"/>
      <c r="D994" s="41"/>
      <c r="E994" s="41"/>
      <c r="F994" s="41"/>
      <c r="G994" s="41"/>
      <c r="H994" s="41"/>
      <c r="I994" s="41"/>
    </row>
    <row r="995" customFormat="false" ht="15" hidden="false" customHeight="false" outlineLevel="0" collapsed="false">
      <c r="A995" s="41"/>
      <c r="B995" s="41"/>
      <c r="C995" s="41"/>
      <c r="D995" s="41"/>
      <c r="E995" s="41"/>
      <c r="F995" s="41"/>
      <c r="G995" s="41"/>
      <c r="H995" s="41"/>
      <c r="I995" s="41"/>
    </row>
    <row r="996" customFormat="false" ht="15" hidden="false" customHeight="false" outlineLevel="0" collapsed="false">
      <c r="A996" s="41"/>
      <c r="B996" s="41"/>
      <c r="C996" s="41"/>
      <c r="D996" s="41"/>
      <c r="E996" s="41"/>
      <c r="F996" s="41"/>
      <c r="G996" s="41"/>
      <c r="H996" s="41"/>
      <c r="I996" s="41"/>
    </row>
    <row r="997" customFormat="false" ht="15" hidden="false" customHeight="false" outlineLevel="0" collapsed="false">
      <c r="A997" s="41"/>
      <c r="B997" s="41"/>
      <c r="C997" s="41"/>
      <c r="D997" s="41"/>
      <c r="E997" s="41"/>
      <c r="F997" s="41"/>
      <c r="G997" s="41"/>
      <c r="H997" s="41"/>
      <c r="I997" s="41"/>
    </row>
    <row r="998" customFormat="false" ht="15" hidden="false" customHeight="false" outlineLevel="0" collapsed="false">
      <c r="A998" s="41"/>
      <c r="B998" s="41"/>
      <c r="C998" s="41"/>
      <c r="D998" s="41"/>
      <c r="E998" s="41"/>
      <c r="F998" s="41"/>
      <c r="G998" s="41"/>
      <c r="H998" s="41"/>
      <c r="I998" s="41"/>
    </row>
    <row r="999" customFormat="false" ht="15" hidden="false" customHeight="false" outlineLevel="0" collapsed="false">
      <c r="A999" s="41"/>
      <c r="B999" s="41"/>
      <c r="C999" s="41"/>
      <c r="D999" s="41"/>
      <c r="E999" s="41"/>
      <c r="F999" s="41"/>
      <c r="G999" s="41"/>
      <c r="H999" s="41"/>
      <c r="I999" s="41"/>
    </row>
    <row r="1000" customFormat="false" ht="15" hidden="false" customHeight="false" outlineLevel="0" collapsed="false">
      <c r="A1000" s="41"/>
      <c r="B1000" s="41"/>
      <c r="C1000" s="41"/>
      <c r="D1000" s="41"/>
      <c r="E1000" s="41"/>
      <c r="F1000" s="41"/>
      <c r="G1000" s="41"/>
      <c r="H1000" s="41"/>
      <c r="I1000" s="41"/>
    </row>
    <row r="1001" customFormat="false" ht="15" hidden="false" customHeight="false" outlineLevel="0" collapsed="false">
      <c r="A1001" s="41"/>
      <c r="B1001" s="41"/>
      <c r="C1001" s="41"/>
      <c r="D1001" s="41"/>
      <c r="E1001" s="41"/>
      <c r="F1001" s="41"/>
      <c r="G1001" s="41"/>
      <c r="H1001" s="41"/>
      <c r="I1001" s="41"/>
    </row>
    <row r="1002" customFormat="false" ht="15" hidden="false" customHeight="false" outlineLevel="0" collapsed="false">
      <c r="A1002" s="41"/>
      <c r="B1002" s="41"/>
      <c r="C1002" s="41"/>
      <c r="D1002" s="41"/>
      <c r="E1002" s="41"/>
      <c r="F1002" s="41"/>
      <c r="G1002" s="41"/>
      <c r="H1002" s="41"/>
      <c r="I1002" s="41"/>
    </row>
    <row r="1003" customFormat="false" ht="15" hidden="false" customHeight="false" outlineLevel="0" collapsed="false">
      <c r="A1003" s="41"/>
      <c r="B1003" s="41"/>
      <c r="C1003" s="41"/>
      <c r="D1003" s="41"/>
      <c r="E1003" s="41"/>
      <c r="F1003" s="41"/>
      <c r="G1003" s="41"/>
      <c r="H1003" s="41"/>
      <c r="I1003" s="41"/>
    </row>
    <row r="1004" customFormat="false" ht="15" hidden="false" customHeight="false" outlineLevel="0" collapsed="false">
      <c r="A1004" s="41"/>
      <c r="B1004" s="41"/>
      <c r="C1004" s="41"/>
      <c r="D1004" s="41"/>
      <c r="E1004" s="41"/>
      <c r="F1004" s="41"/>
      <c r="G1004" s="41"/>
      <c r="H1004" s="41"/>
      <c r="I1004" s="41"/>
    </row>
    <row r="1005" customFormat="false" ht="15" hidden="false" customHeight="false" outlineLevel="0" collapsed="false">
      <c r="A1005" s="41"/>
      <c r="B1005" s="41"/>
      <c r="C1005" s="41"/>
      <c r="D1005" s="41"/>
      <c r="E1005" s="41"/>
      <c r="F1005" s="41"/>
      <c r="G1005" s="41"/>
      <c r="H1005" s="41"/>
      <c r="I1005" s="41"/>
    </row>
    <row r="1006" customFormat="false" ht="15" hidden="false" customHeight="false" outlineLevel="0" collapsed="false">
      <c r="A1006" s="41"/>
      <c r="B1006" s="41"/>
      <c r="C1006" s="41"/>
      <c r="D1006" s="41"/>
      <c r="E1006" s="41"/>
      <c r="F1006" s="41"/>
      <c r="G1006" s="41"/>
      <c r="H1006" s="41"/>
      <c r="I1006" s="41"/>
    </row>
    <row r="1007" customFormat="false" ht="15" hidden="false" customHeight="false" outlineLevel="0" collapsed="false">
      <c r="A1007" s="41"/>
      <c r="B1007" s="41"/>
      <c r="C1007" s="41"/>
      <c r="D1007" s="41"/>
      <c r="E1007" s="41"/>
      <c r="F1007" s="41"/>
      <c r="G1007" s="41"/>
      <c r="H1007" s="41"/>
      <c r="I1007" s="41"/>
    </row>
    <row r="1008" customFormat="false" ht="15" hidden="false" customHeight="false" outlineLevel="0" collapsed="false">
      <c r="A1008" s="41"/>
      <c r="B1008" s="41"/>
      <c r="C1008" s="41"/>
      <c r="D1008" s="41"/>
      <c r="E1008" s="41"/>
      <c r="F1008" s="41"/>
      <c r="G1008" s="41"/>
      <c r="H1008" s="41"/>
      <c r="I1008" s="41"/>
    </row>
    <row r="1009" customFormat="false" ht="15" hidden="false" customHeight="false" outlineLevel="0" collapsed="false">
      <c r="A1009" s="41"/>
      <c r="B1009" s="41"/>
      <c r="C1009" s="41"/>
      <c r="D1009" s="41"/>
      <c r="E1009" s="41"/>
      <c r="F1009" s="41"/>
      <c r="G1009" s="41"/>
      <c r="H1009" s="41"/>
      <c r="I1009" s="41"/>
    </row>
    <row r="1010" customFormat="false" ht="15" hidden="false" customHeight="false" outlineLevel="0" collapsed="false">
      <c r="A1010" s="41"/>
      <c r="B1010" s="41"/>
      <c r="C1010" s="41"/>
      <c r="D1010" s="41"/>
      <c r="E1010" s="41"/>
      <c r="F1010" s="41"/>
      <c r="G1010" s="41"/>
      <c r="H1010" s="41"/>
      <c r="I1010" s="41"/>
    </row>
    <row r="1011" customFormat="false" ht="15" hidden="false" customHeight="false" outlineLevel="0" collapsed="false">
      <c r="A1011" s="41"/>
      <c r="B1011" s="41"/>
      <c r="C1011" s="41"/>
      <c r="D1011" s="41"/>
      <c r="E1011" s="41"/>
      <c r="F1011" s="41"/>
      <c r="G1011" s="41"/>
      <c r="H1011" s="41"/>
      <c r="I1011" s="41"/>
    </row>
    <row r="1012" customFormat="false" ht="15" hidden="false" customHeight="false" outlineLevel="0" collapsed="false">
      <c r="A1012" s="41"/>
      <c r="B1012" s="41"/>
      <c r="C1012" s="41"/>
      <c r="D1012" s="41"/>
      <c r="E1012" s="41"/>
      <c r="F1012" s="41"/>
      <c r="G1012" s="41"/>
      <c r="H1012" s="41"/>
      <c r="I1012" s="41"/>
    </row>
    <row r="1013" customFormat="false" ht="15" hidden="false" customHeight="false" outlineLevel="0" collapsed="false">
      <c r="A1013" s="41"/>
      <c r="B1013" s="41"/>
      <c r="C1013" s="41"/>
      <c r="D1013" s="41"/>
      <c r="E1013" s="41"/>
      <c r="F1013" s="41"/>
      <c r="G1013" s="41"/>
      <c r="H1013" s="41"/>
      <c r="I1013" s="41"/>
    </row>
    <row r="1014" customFormat="false" ht="15" hidden="false" customHeight="false" outlineLevel="0" collapsed="false">
      <c r="A1014" s="41"/>
      <c r="B1014" s="41"/>
      <c r="C1014" s="41"/>
      <c r="D1014" s="41"/>
      <c r="E1014" s="41"/>
      <c r="F1014" s="41"/>
      <c r="G1014" s="41"/>
      <c r="H1014" s="41"/>
      <c r="I1014" s="41"/>
    </row>
    <row r="1015" customFormat="false" ht="15" hidden="false" customHeight="false" outlineLevel="0" collapsed="false">
      <c r="A1015" s="41"/>
      <c r="B1015" s="41"/>
      <c r="C1015" s="41"/>
      <c r="D1015" s="41"/>
      <c r="E1015" s="41"/>
      <c r="F1015" s="41"/>
      <c r="G1015" s="41"/>
      <c r="H1015" s="41"/>
      <c r="I1015" s="41"/>
    </row>
    <row r="1016" customFormat="false" ht="15" hidden="false" customHeight="false" outlineLevel="0" collapsed="false">
      <c r="A1016" s="41"/>
      <c r="B1016" s="41"/>
      <c r="C1016" s="41"/>
      <c r="D1016" s="41"/>
      <c r="E1016" s="41"/>
      <c r="F1016" s="41"/>
      <c r="G1016" s="41"/>
      <c r="H1016" s="41"/>
      <c r="I1016" s="41"/>
    </row>
    <row r="1017" customFormat="false" ht="15" hidden="false" customHeight="false" outlineLevel="0" collapsed="false">
      <c r="A1017" s="41"/>
      <c r="B1017" s="41"/>
      <c r="C1017" s="41"/>
      <c r="D1017" s="41"/>
      <c r="E1017" s="41"/>
      <c r="F1017" s="41"/>
      <c r="G1017" s="41"/>
      <c r="H1017" s="41"/>
      <c r="I1017" s="41"/>
    </row>
    <row r="1018" customFormat="false" ht="15" hidden="false" customHeight="false" outlineLevel="0" collapsed="false">
      <c r="A1018" s="41"/>
      <c r="B1018" s="41"/>
      <c r="C1018" s="41"/>
      <c r="D1018" s="41"/>
      <c r="E1018" s="41"/>
      <c r="F1018" s="41"/>
      <c r="G1018" s="41"/>
      <c r="H1018" s="41"/>
      <c r="I1018" s="41"/>
    </row>
    <row r="1019" customFormat="false" ht="15" hidden="false" customHeight="false" outlineLevel="0" collapsed="false">
      <c r="A1019" s="41"/>
      <c r="B1019" s="41"/>
      <c r="C1019" s="41"/>
      <c r="D1019" s="41"/>
      <c r="E1019" s="41"/>
      <c r="F1019" s="41"/>
      <c r="G1019" s="41"/>
      <c r="H1019" s="41"/>
      <c r="I1019" s="41"/>
    </row>
    <row r="1020" customFormat="false" ht="15" hidden="false" customHeight="false" outlineLevel="0" collapsed="false">
      <c r="A1020" s="41"/>
      <c r="B1020" s="41"/>
      <c r="C1020" s="41"/>
      <c r="D1020" s="41"/>
      <c r="E1020" s="41"/>
      <c r="F1020" s="41"/>
      <c r="G1020" s="41"/>
      <c r="H1020" s="41"/>
      <c r="I1020" s="41"/>
    </row>
    <row r="1021" customFormat="false" ht="15" hidden="false" customHeight="false" outlineLevel="0" collapsed="false">
      <c r="A1021" s="41"/>
      <c r="B1021" s="41"/>
      <c r="C1021" s="41"/>
      <c r="D1021" s="41"/>
      <c r="E1021" s="41"/>
      <c r="F1021" s="41"/>
      <c r="G1021" s="41"/>
      <c r="H1021" s="41"/>
      <c r="I1021" s="41"/>
    </row>
    <row r="1022" customFormat="false" ht="15" hidden="false" customHeight="false" outlineLevel="0" collapsed="false">
      <c r="A1022" s="41"/>
      <c r="B1022" s="41"/>
      <c r="C1022" s="41"/>
      <c r="D1022" s="41"/>
      <c r="E1022" s="41"/>
      <c r="F1022" s="41"/>
      <c r="G1022" s="41"/>
      <c r="H1022" s="41"/>
      <c r="I1022" s="41"/>
    </row>
    <row r="1023" customFormat="false" ht="15" hidden="false" customHeight="false" outlineLevel="0" collapsed="false">
      <c r="A1023" s="41"/>
      <c r="B1023" s="41"/>
      <c r="C1023" s="41"/>
      <c r="D1023" s="41"/>
      <c r="E1023" s="41"/>
      <c r="F1023" s="41"/>
      <c r="G1023" s="41"/>
      <c r="H1023" s="41"/>
      <c r="I1023" s="41"/>
    </row>
    <row r="1024" customFormat="false" ht="15" hidden="false" customHeight="false" outlineLevel="0" collapsed="false">
      <c r="A1024" s="41"/>
      <c r="B1024" s="41"/>
      <c r="C1024" s="41"/>
      <c r="D1024" s="41"/>
      <c r="E1024" s="41"/>
      <c r="F1024" s="41"/>
      <c r="G1024" s="41"/>
      <c r="H1024" s="41"/>
      <c r="I1024" s="41"/>
    </row>
    <row r="1025" customFormat="false" ht="15" hidden="false" customHeight="false" outlineLevel="0" collapsed="false">
      <c r="A1025" s="41"/>
      <c r="B1025" s="41"/>
      <c r="C1025" s="41"/>
      <c r="D1025" s="41"/>
      <c r="E1025" s="41"/>
      <c r="F1025" s="41"/>
      <c r="G1025" s="41"/>
      <c r="H1025" s="41"/>
      <c r="I1025" s="41"/>
    </row>
    <row r="1026" customFormat="false" ht="15" hidden="false" customHeight="false" outlineLevel="0" collapsed="false">
      <c r="A1026" s="41"/>
      <c r="B1026" s="41"/>
      <c r="C1026" s="41"/>
      <c r="D1026" s="41"/>
      <c r="E1026" s="41"/>
      <c r="F1026" s="41"/>
      <c r="G1026" s="41"/>
      <c r="H1026" s="41"/>
      <c r="I1026" s="41"/>
    </row>
    <row r="1027" customFormat="false" ht="15" hidden="false" customHeight="false" outlineLevel="0" collapsed="false">
      <c r="A1027" s="41"/>
      <c r="B1027" s="41"/>
      <c r="C1027" s="41"/>
      <c r="D1027" s="41"/>
      <c r="E1027" s="41"/>
      <c r="F1027" s="41"/>
      <c r="G1027" s="41"/>
      <c r="H1027" s="41"/>
      <c r="I1027" s="41"/>
    </row>
    <row r="1028" customFormat="false" ht="15" hidden="false" customHeight="false" outlineLevel="0" collapsed="false">
      <c r="A1028" s="41"/>
      <c r="B1028" s="41"/>
      <c r="C1028" s="41"/>
      <c r="D1028" s="41"/>
      <c r="E1028" s="41"/>
      <c r="F1028" s="41"/>
      <c r="G1028" s="41"/>
      <c r="H1028" s="41"/>
      <c r="I1028" s="41"/>
    </row>
    <row r="1048576" customFormat="false" ht="12.8" hidden="false" customHeight="true" outlineLevel="0" collapsed="false"/>
  </sheetData>
  <dataValidations count="1">
    <dataValidation allowBlank="true" errorStyle="stop" operator="between" showDropDown="false" showErrorMessage="true" showInputMessage="false" sqref="C1:M1" type="list">
      <formula1>'Language codes'!$A$2:$A$28</formula1>
      <formula2>0</formula2>
    </dataValidation>
  </dataValidations>
  <hyperlinks>
    <hyperlink ref="A22" r:id="rId1" display="projectTemplate.learningResources1.name"/>
    <hyperlink ref="A28" r:id="rId2" display="projectTemplate.learningResources7.name"/>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73046875" defaultRowHeight="15" zeroHeight="false" outlineLevelRow="0" outlineLevelCol="0"/>
  <sheetData>
    <row r="1" customFormat="false" ht="15" hidden="false" customHeight="false" outlineLevel="0" collapsed="false">
      <c r="A1" s="53" t="s">
        <v>235</v>
      </c>
      <c r="B1" s="53" t="s">
        <v>236</v>
      </c>
      <c r="C1" s="54"/>
      <c r="D1" s="54"/>
      <c r="E1" s="54"/>
      <c r="F1" s="54"/>
      <c r="G1" s="54"/>
      <c r="H1" s="54"/>
      <c r="I1" s="54"/>
      <c r="J1" s="54"/>
      <c r="K1" s="54"/>
      <c r="L1" s="54"/>
      <c r="M1" s="54"/>
      <c r="N1" s="54"/>
      <c r="O1" s="54"/>
      <c r="P1" s="54"/>
      <c r="Q1" s="54"/>
      <c r="R1" s="54"/>
      <c r="S1" s="54"/>
      <c r="T1" s="54"/>
      <c r="U1" s="54"/>
      <c r="V1" s="54"/>
      <c r="W1" s="54"/>
      <c r="X1" s="54"/>
      <c r="Y1" s="54"/>
      <c r="Z1" s="54"/>
    </row>
    <row r="2" customFormat="false" ht="15" hidden="false" customHeight="false" outlineLevel="0" collapsed="false">
      <c r="A2" s="40" t="s">
        <v>149</v>
      </c>
      <c r="B2" s="40" t="s">
        <v>237</v>
      </c>
    </row>
    <row r="3" customFormat="false" ht="15" hidden="false" customHeight="false" outlineLevel="0" collapsed="false">
      <c r="A3" s="40" t="s">
        <v>150</v>
      </c>
      <c r="B3" s="40" t="s">
        <v>238</v>
      </c>
    </row>
    <row r="4" customFormat="false" ht="15" hidden="false" customHeight="false" outlineLevel="0" collapsed="false">
      <c r="A4" s="40" t="s">
        <v>151</v>
      </c>
      <c r="B4" s="40" t="s">
        <v>239</v>
      </c>
    </row>
    <row r="5" customFormat="false" ht="15" hidden="false" customHeight="false" outlineLevel="0" collapsed="false">
      <c r="A5" s="40" t="s">
        <v>152</v>
      </c>
      <c r="B5" s="40" t="s">
        <v>240</v>
      </c>
    </row>
    <row r="6" customFormat="false" ht="15" hidden="false" customHeight="false" outlineLevel="0" collapsed="false">
      <c r="A6" s="40" t="s">
        <v>157</v>
      </c>
      <c r="B6" s="40" t="s">
        <v>241</v>
      </c>
    </row>
    <row r="7" customFormat="false" ht="15" hidden="false" customHeight="false" outlineLevel="0" collapsed="false">
      <c r="A7" s="40" t="s">
        <v>156</v>
      </c>
      <c r="B7" s="40" t="s">
        <v>242</v>
      </c>
    </row>
    <row r="8" customFormat="false" ht="15" hidden="false" customHeight="false" outlineLevel="0" collapsed="false">
      <c r="A8" s="40" t="s">
        <v>153</v>
      </c>
      <c r="B8" s="40" t="s">
        <v>243</v>
      </c>
    </row>
    <row r="9" customFormat="false" ht="15" hidden="false" customHeight="false" outlineLevel="0" collapsed="false">
      <c r="A9" s="40" t="s">
        <v>159</v>
      </c>
      <c r="B9" s="40" t="s">
        <v>244</v>
      </c>
    </row>
    <row r="10" customFormat="false" ht="15" hidden="false" customHeight="false" outlineLevel="0" collapsed="false">
      <c r="A10" s="40" t="s">
        <v>154</v>
      </c>
      <c r="B10" s="40" t="s">
        <v>245</v>
      </c>
    </row>
    <row r="11" customFormat="false" ht="15" hidden="false" customHeight="false" outlineLevel="0" collapsed="false">
      <c r="A11" s="40" t="s">
        <v>155</v>
      </c>
      <c r="B11" s="40" t="s">
        <v>246</v>
      </c>
    </row>
    <row r="12" customFormat="false" ht="15" hidden="false" customHeight="false" outlineLevel="0" collapsed="false">
      <c r="A12" s="40" t="s">
        <v>158</v>
      </c>
      <c r="B12" s="40" t="s">
        <v>247</v>
      </c>
    </row>
    <row r="13" customFormat="false" ht="15" hidden="false" customHeight="false" outlineLevel="0" collapsed="false">
      <c r="A13" s="40" t="s">
        <v>160</v>
      </c>
      <c r="B13" s="40" t="s">
        <v>248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 zeroHeight="false" outlineLevelRow="0" outlineLevelCol="0"/>
  <cols>
    <col collapsed="false" customWidth="true" hidden="false" outlineLevel="0" max="1" min="1" style="0" width="27.63"/>
    <col collapsed="false" customWidth="true" hidden="false" outlineLevel="0" max="2" min="2" style="0" width="36.63"/>
    <col collapsed="false" customWidth="true" hidden="false" outlineLevel="0" max="3" min="3" style="0" width="45.25"/>
    <col collapsed="false" customWidth="true" hidden="false" outlineLevel="0" max="4" min="4" style="0" width="43.74"/>
    <col collapsed="false" customWidth="true" hidden="false" outlineLevel="0" max="5" min="5" style="0" width="17.38"/>
    <col collapsed="false" customWidth="true" hidden="false" outlineLevel="0" max="6" min="6" style="0" width="40.38"/>
    <col collapsed="false" customWidth="true" hidden="false" outlineLevel="0" max="7" min="7" style="0" width="20.63"/>
    <col collapsed="false" customWidth="true" hidden="false" outlineLevel="0" max="8" min="8" style="0" width="17.52"/>
  </cols>
  <sheetData>
    <row r="1" customFormat="false" ht="58.5" hidden="false" customHeight="true" outlineLevel="0" collapsed="false">
      <c r="A1" s="28" t="s">
        <v>249</v>
      </c>
      <c r="B1" s="28" t="s">
        <v>250</v>
      </c>
      <c r="C1" s="28" t="s">
        <v>251</v>
      </c>
      <c r="D1" s="28" t="s">
        <v>252</v>
      </c>
    </row>
    <row r="2" customFormat="false" ht="15" hidden="false" customHeight="false" outlineLevel="0" collapsed="false">
      <c r="A2" s="34" t="s">
        <v>253</v>
      </c>
      <c r="B2" s="34" t="s">
        <v>254</v>
      </c>
      <c r="C2" s="38" t="s">
        <v>255</v>
      </c>
      <c r="D2" s="38" t="s">
        <v>256</v>
      </c>
      <c r="F2" s="55"/>
      <c r="G2" s="55"/>
      <c r="H2" s="55"/>
      <c r="I2" s="55"/>
    </row>
    <row r="3" customFormat="false" ht="57.75" hidden="false" customHeight="true" outlineLevel="0" collapsed="false">
      <c r="A3" s="41" t="s">
        <v>257</v>
      </c>
      <c r="B3" s="49" t="s">
        <v>258</v>
      </c>
      <c r="C3" s="41" t="s">
        <v>259</v>
      </c>
      <c r="D3" s="41" t="s">
        <v>260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 zeroHeight="false" outlineLevelRow="0" outlineLevelCol="0"/>
  <cols>
    <col collapsed="false" customWidth="true" hidden="false" outlineLevel="0" max="1" min="1" style="0" width="15.38"/>
    <col collapsed="false" customWidth="true" hidden="false" outlineLevel="0" max="2" min="2" style="0" width="23.88"/>
    <col collapsed="false" customWidth="true" hidden="false" outlineLevel="0" max="3" min="3" style="0" width="13.02"/>
    <col collapsed="false" customWidth="true" hidden="false" outlineLevel="0" max="4" min="4" style="0" width="17"/>
    <col collapsed="false" customWidth="true" hidden="false" outlineLevel="0" max="5" min="5" style="0" width="11.88"/>
    <col collapsed="false" customWidth="true" hidden="false" outlineLevel="0" max="11" min="11" style="0" width="15.63"/>
  </cols>
  <sheetData>
    <row r="1" customFormat="false" ht="15" hidden="false" customHeight="false" outlineLevel="0" collapsed="false">
      <c r="A1" s="56" t="s">
        <v>261</v>
      </c>
      <c r="B1" s="57" t="s">
        <v>262</v>
      </c>
      <c r="C1" s="57" t="s">
        <v>263</v>
      </c>
      <c r="D1" s="57" t="s">
        <v>264</v>
      </c>
      <c r="E1" s="57" t="s">
        <v>265</v>
      </c>
      <c r="F1" s="57" t="s">
        <v>266</v>
      </c>
      <c r="G1" s="57" t="s">
        <v>267</v>
      </c>
      <c r="H1" s="57" t="s">
        <v>268</v>
      </c>
      <c r="I1" s="57" t="s">
        <v>269</v>
      </c>
      <c r="J1" s="57" t="s">
        <v>270</v>
      </c>
      <c r="K1" s="57" t="s">
        <v>271</v>
      </c>
    </row>
    <row r="2" customFormat="false" ht="28.5" hidden="false" customHeight="true" outlineLevel="0" collapsed="false">
      <c r="A2" s="58" t="s">
        <v>272</v>
      </c>
      <c r="B2" s="59" t="s">
        <v>273</v>
      </c>
      <c r="C2" s="59" t="s">
        <v>274</v>
      </c>
      <c r="D2" s="60" t="s">
        <v>275</v>
      </c>
      <c r="E2" s="59" t="s">
        <v>276</v>
      </c>
      <c r="F2" s="59" t="s">
        <v>277</v>
      </c>
      <c r="G2" s="60" t="s">
        <v>10</v>
      </c>
      <c r="H2" s="59" t="s">
        <v>278</v>
      </c>
      <c r="I2" s="61" t="s">
        <v>279</v>
      </c>
      <c r="J2" s="59" t="s">
        <v>280</v>
      </c>
      <c r="K2" s="59" t="s">
        <v>281</v>
      </c>
    </row>
    <row r="3" customFormat="false" ht="15" hidden="false" customHeight="false" outlineLevel="0" collapsed="false">
      <c r="A3" s="62" t="s">
        <v>282</v>
      </c>
      <c r="B3" s="63" t="s">
        <v>283</v>
      </c>
      <c r="C3" s="62" t="s">
        <v>284</v>
      </c>
      <c r="D3" s="62" t="s">
        <v>284</v>
      </c>
      <c r="E3" s="41" t="s">
        <v>285</v>
      </c>
      <c r="F3" s="64" t="s">
        <v>286</v>
      </c>
      <c r="G3" s="62" t="s">
        <v>287</v>
      </c>
      <c r="H3" s="65" t="s">
        <v>288</v>
      </c>
      <c r="I3" s="62" t="s">
        <v>289</v>
      </c>
      <c r="J3" s="62" t="s">
        <v>290</v>
      </c>
      <c r="K3" s="62" t="s">
        <v>291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2" activeCellId="0" sqref="D22"/>
    </sheetView>
  </sheetViews>
  <sheetFormatPr defaultColWidth="12.73046875" defaultRowHeight="15" zeroHeight="false" outlineLevelRow="0" outlineLevelCol="0"/>
  <cols>
    <col collapsed="false" customWidth="true" hidden="false" outlineLevel="0" max="1" min="1" style="0" width="41.13"/>
    <col collapsed="false" customWidth="true" hidden="false" outlineLevel="0" max="4" min="2" style="0" width="53.63"/>
    <col collapsed="false" customWidth="true" hidden="false" outlineLevel="0" max="5" min="5" style="0" width="34.63"/>
    <col collapsed="false" customWidth="true" hidden="false" outlineLevel="0" max="6" min="6" style="0" width="23.88"/>
    <col collapsed="false" customWidth="true" hidden="false" outlineLevel="0" max="8" min="7" style="0" width="25"/>
    <col collapsed="false" customWidth="true" hidden="false" outlineLevel="0" max="9" min="9" style="0" width="34.52"/>
    <col collapsed="false" customWidth="true" hidden="false" outlineLevel="0" max="11" min="10" style="0" width="50.48"/>
    <col collapsed="false" customWidth="true" hidden="false" outlineLevel="0" max="13" min="12" style="0" width="24.13"/>
  </cols>
  <sheetData>
    <row r="1" customFormat="false" ht="15.75" hidden="false" customHeight="true" outlineLevel="0" collapsed="false">
      <c r="A1" s="31" t="s">
        <v>292</v>
      </c>
      <c r="B1" s="66" t="s">
        <v>293</v>
      </c>
      <c r="C1" s="66" t="s">
        <v>294</v>
      </c>
      <c r="D1" s="31" t="s">
        <v>295</v>
      </c>
      <c r="E1" s="31" t="s">
        <v>296</v>
      </c>
      <c r="F1" s="31" t="s">
        <v>297</v>
      </c>
      <c r="G1" s="31" t="s">
        <v>298</v>
      </c>
      <c r="H1" s="31" t="s">
        <v>35</v>
      </c>
      <c r="I1" s="31" t="s">
        <v>31</v>
      </c>
      <c r="J1" s="31" t="s">
        <v>42</v>
      </c>
      <c r="K1" s="31" t="s">
        <v>299</v>
      </c>
      <c r="L1" s="31" t="s">
        <v>27</v>
      </c>
      <c r="M1" s="31" t="s">
        <v>300</v>
      </c>
    </row>
    <row r="2" customFormat="false" ht="15.75" hidden="false" customHeight="true" outlineLevel="0" collapsed="false">
      <c r="A2" s="67" t="s">
        <v>13</v>
      </c>
      <c r="B2" s="68" t="s">
        <v>16</v>
      </c>
      <c r="C2" s="68" t="s">
        <v>301</v>
      </c>
      <c r="D2" s="69" t="s">
        <v>21</v>
      </c>
      <c r="E2" s="69" t="s">
        <v>19</v>
      </c>
      <c r="F2" s="70" t="s">
        <v>24</v>
      </c>
      <c r="G2" s="69" t="s">
        <v>26</v>
      </c>
      <c r="H2" s="71" t="s">
        <v>30</v>
      </c>
      <c r="I2" s="72" t="s">
        <v>34</v>
      </c>
      <c r="J2" s="70" t="s">
        <v>38</v>
      </c>
      <c r="K2" s="72" t="s">
        <v>302</v>
      </c>
      <c r="L2" s="72" t="s">
        <v>41</v>
      </c>
      <c r="M2" s="69" t="s">
        <v>63</v>
      </c>
      <c r="N2" s="73" t="s">
        <v>303</v>
      </c>
      <c r="O2" s="73" t="s">
        <v>304</v>
      </c>
    </row>
    <row r="3" customFormat="false" ht="15.75" hidden="false" customHeight="true" outlineLevel="0" collapsed="false">
      <c r="A3" s="74" t="n">
        <v>1</v>
      </c>
      <c r="B3" s="55" t="s">
        <v>305</v>
      </c>
      <c r="C3" s="75" t="s">
        <v>259</v>
      </c>
      <c r="D3" s="40" t="s">
        <v>139</v>
      </c>
      <c r="E3" s="40"/>
      <c r="F3" s="42"/>
      <c r="G3" s="40"/>
      <c r="H3" s="40" t="s">
        <v>306</v>
      </c>
      <c r="I3" s="76" t="s">
        <v>307</v>
      </c>
      <c r="J3" s="40" t="s">
        <v>308</v>
      </c>
      <c r="K3" s="40" t="s">
        <v>138</v>
      </c>
      <c r="L3" s="40"/>
      <c r="M3" s="40"/>
      <c r="N3" s="40" t="s">
        <v>291</v>
      </c>
      <c r="O3" s="40" t="s">
        <v>309</v>
      </c>
    </row>
    <row r="4" customFormat="false" ht="15.75" hidden="false" customHeight="true" outlineLevel="0" collapsed="false">
      <c r="A4" s="74" t="n">
        <v>2</v>
      </c>
      <c r="B4" s="55" t="s">
        <v>310</v>
      </c>
      <c r="C4" s="75" t="s">
        <v>259</v>
      </c>
      <c r="D4" s="40" t="s">
        <v>139</v>
      </c>
      <c r="E4" s="40"/>
      <c r="F4" s="42"/>
      <c r="G4" s="40" t="s">
        <v>311</v>
      </c>
      <c r="H4" s="40" t="s">
        <v>312</v>
      </c>
      <c r="I4" s="77" t="s">
        <v>313</v>
      </c>
      <c r="J4" s="40" t="s">
        <v>314</v>
      </c>
      <c r="K4" s="40" t="s">
        <v>138</v>
      </c>
      <c r="L4" s="40"/>
      <c r="M4" s="40"/>
      <c r="N4" s="40" t="s">
        <v>315</v>
      </c>
      <c r="O4" s="40" t="s">
        <v>316</v>
      </c>
    </row>
    <row r="5" customFormat="false" ht="15.75" hidden="false" customHeight="true" outlineLevel="0" collapsed="false">
      <c r="A5" s="74" t="n">
        <v>3</v>
      </c>
      <c r="B5" s="55" t="s">
        <v>317</v>
      </c>
      <c r="C5" s="75" t="s">
        <v>259</v>
      </c>
      <c r="D5" s="40" t="s">
        <v>139</v>
      </c>
      <c r="E5" s="40"/>
      <c r="F5" s="8"/>
      <c r="G5" s="8" t="s">
        <v>311</v>
      </c>
      <c r="H5" s="40" t="s">
        <v>318</v>
      </c>
      <c r="I5" s="21" t="s">
        <v>319</v>
      </c>
      <c r="J5" s="40" t="s">
        <v>320</v>
      </c>
      <c r="K5" s="40" t="s">
        <v>138</v>
      </c>
      <c r="L5" s="78"/>
      <c r="M5" s="40"/>
      <c r="N5" s="40" t="s">
        <v>321</v>
      </c>
      <c r="O5" s="40" t="s">
        <v>322</v>
      </c>
    </row>
    <row r="6" customFormat="false" ht="15.75" hidden="false" customHeight="true" outlineLevel="0" collapsed="false">
      <c r="A6" s="74" t="n">
        <v>4</v>
      </c>
      <c r="B6" s="55" t="s">
        <v>323</v>
      </c>
      <c r="C6" s="75" t="s">
        <v>259</v>
      </c>
      <c r="D6" s="40" t="s">
        <v>139</v>
      </c>
      <c r="E6" s="40"/>
      <c r="F6" s="27"/>
      <c r="G6" s="8" t="s">
        <v>311</v>
      </c>
      <c r="H6" s="40" t="s">
        <v>324</v>
      </c>
      <c r="I6" s="21" t="s">
        <v>319</v>
      </c>
      <c r="J6" s="40" t="s">
        <v>325</v>
      </c>
      <c r="K6" s="40" t="s">
        <v>138</v>
      </c>
      <c r="L6" s="78"/>
      <c r="M6" s="40"/>
      <c r="N6" s="40" t="s">
        <v>326</v>
      </c>
      <c r="O6" s="40" t="s">
        <v>327</v>
      </c>
    </row>
    <row r="7" customFormat="false" ht="15.75" hidden="false" customHeight="true" outlineLevel="0" collapsed="false">
      <c r="A7" s="74" t="n">
        <v>5</v>
      </c>
      <c r="B7" s="55" t="s">
        <v>328</v>
      </c>
      <c r="C7" s="75" t="s">
        <v>259</v>
      </c>
      <c r="D7" s="40" t="s">
        <v>139</v>
      </c>
      <c r="E7" s="40"/>
      <c r="G7" s="8" t="s">
        <v>311</v>
      </c>
      <c r="H7" s="40" t="s">
        <v>329</v>
      </c>
      <c r="I7" s="21" t="s">
        <v>319</v>
      </c>
      <c r="J7" s="40" t="s">
        <v>330</v>
      </c>
      <c r="K7" s="40" t="s">
        <v>138</v>
      </c>
      <c r="M7" s="40"/>
      <c r="N7" s="40" t="s">
        <v>331</v>
      </c>
      <c r="O7" s="40" t="s">
        <v>332</v>
      </c>
    </row>
    <row r="8" customFormat="false" ht="15.75" hidden="false" customHeight="true" outlineLevel="0" collapsed="false">
      <c r="A8" s="74" t="n">
        <v>6</v>
      </c>
      <c r="B8" s="55" t="s">
        <v>333</v>
      </c>
      <c r="C8" s="75" t="s">
        <v>259</v>
      </c>
      <c r="D8" s="40" t="s">
        <v>139</v>
      </c>
      <c r="E8" s="40"/>
      <c r="G8" s="8" t="s">
        <v>334</v>
      </c>
      <c r="H8" s="40" t="s">
        <v>335</v>
      </c>
      <c r="I8" s="21" t="s">
        <v>319</v>
      </c>
      <c r="J8" s="40" t="s">
        <v>336</v>
      </c>
      <c r="K8" s="40"/>
      <c r="M8" s="40"/>
      <c r="N8" s="40" t="s">
        <v>337</v>
      </c>
      <c r="O8" s="40" t="s">
        <v>338</v>
      </c>
    </row>
    <row r="9" customFormat="false" ht="15.75" hidden="false" customHeight="true" outlineLevel="0" collapsed="false">
      <c r="A9" s="74" t="n">
        <v>7</v>
      </c>
      <c r="B9" s="55" t="s">
        <v>339</v>
      </c>
      <c r="C9" s="75" t="s">
        <v>259</v>
      </c>
      <c r="D9" s="40" t="s">
        <v>139</v>
      </c>
      <c r="E9" s="40"/>
      <c r="G9" s="8" t="s">
        <v>340</v>
      </c>
      <c r="H9" s="40" t="s">
        <v>341</v>
      </c>
      <c r="I9" s="21" t="s">
        <v>319</v>
      </c>
      <c r="J9" s="40" t="s">
        <v>342</v>
      </c>
      <c r="K9" s="40"/>
      <c r="M9" s="40"/>
      <c r="N9" s="40" t="s">
        <v>343</v>
      </c>
      <c r="O9" s="40" t="s">
        <v>344</v>
      </c>
    </row>
    <row r="10" customFormat="false" ht="15.75" hidden="false" customHeight="true" outlineLevel="0" collapsed="false">
      <c r="A10" s="74" t="n">
        <v>8</v>
      </c>
      <c r="B10" s="55" t="s">
        <v>345</v>
      </c>
      <c r="C10" s="75" t="s">
        <v>259</v>
      </c>
      <c r="D10" s="40" t="s">
        <v>139</v>
      </c>
      <c r="E10" s="40"/>
      <c r="G10" s="8" t="s">
        <v>346</v>
      </c>
      <c r="H10" s="40" t="s">
        <v>347</v>
      </c>
      <c r="I10" s="21" t="s">
        <v>319</v>
      </c>
      <c r="J10" s="40" t="s">
        <v>348</v>
      </c>
      <c r="K10" s="40"/>
      <c r="M10" s="40"/>
      <c r="N10" s="40" t="s">
        <v>349</v>
      </c>
      <c r="O10" s="40" t="s">
        <v>350</v>
      </c>
    </row>
    <row r="11" customFormat="false" ht="15.75" hidden="false" customHeight="true" outlineLevel="0" collapsed="false">
      <c r="A11" s="74" t="n">
        <v>9</v>
      </c>
      <c r="B11" s="55" t="s">
        <v>351</v>
      </c>
      <c r="C11" s="75" t="s">
        <v>259</v>
      </c>
      <c r="D11" s="40" t="s">
        <v>139</v>
      </c>
      <c r="E11" s="40"/>
      <c r="G11" s="8" t="s">
        <v>352</v>
      </c>
      <c r="H11" s="40" t="s">
        <v>353</v>
      </c>
      <c r="I11" s="21" t="s">
        <v>319</v>
      </c>
      <c r="J11" s="40" t="s">
        <v>354</v>
      </c>
      <c r="K11" s="40"/>
      <c r="M11" s="40"/>
      <c r="N11" s="40" t="s">
        <v>355</v>
      </c>
      <c r="O11" s="40" t="s">
        <v>356</v>
      </c>
    </row>
    <row r="12" customFormat="false" ht="15.75" hidden="false" customHeight="true" outlineLevel="0" collapsed="false">
      <c r="A12" s="74" t="n">
        <v>10</v>
      </c>
      <c r="B12" s="55" t="s">
        <v>357</v>
      </c>
      <c r="C12" s="75" t="s">
        <v>259</v>
      </c>
      <c r="D12" s="40" t="s">
        <v>139</v>
      </c>
      <c r="E12" s="40"/>
      <c r="G12" s="8" t="s">
        <v>358</v>
      </c>
      <c r="H12" s="40" t="s">
        <v>359</v>
      </c>
      <c r="I12" s="21" t="s">
        <v>319</v>
      </c>
      <c r="J12" s="40" t="s">
        <v>360</v>
      </c>
      <c r="K12" s="40"/>
      <c r="M12" s="40"/>
      <c r="N12" s="40" t="s">
        <v>361</v>
      </c>
      <c r="O12" s="40" t="s">
        <v>362</v>
      </c>
    </row>
    <row r="13" customFormat="false" ht="15.75" hidden="false" customHeight="true" outlineLevel="0" collapsed="false">
      <c r="A13" s="40" t="n">
        <v>11</v>
      </c>
      <c r="B13" s="55" t="s">
        <v>363</v>
      </c>
      <c r="C13" s="75" t="s">
        <v>259</v>
      </c>
      <c r="D13" s="40" t="s">
        <v>139</v>
      </c>
      <c r="G13" s="8" t="s">
        <v>364</v>
      </c>
      <c r="H13" s="40" t="s">
        <v>365</v>
      </c>
      <c r="I13" s="21" t="s">
        <v>319</v>
      </c>
      <c r="J13" s="40" t="s">
        <v>366</v>
      </c>
      <c r="K13" s="40"/>
      <c r="N13" s="40" t="s">
        <v>367</v>
      </c>
      <c r="O13" s="40" t="s">
        <v>368</v>
      </c>
    </row>
    <row r="14" customFormat="false" ht="15.75" hidden="false" customHeight="true" outlineLevel="0" collapsed="false">
      <c r="A14" s="40" t="n">
        <v>12</v>
      </c>
      <c r="B14" s="55" t="s">
        <v>369</v>
      </c>
      <c r="C14" s="75" t="s">
        <v>259</v>
      </c>
      <c r="D14" s="40" t="s">
        <v>139</v>
      </c>
      <c r="G14" s="8" t="s">
        <v>370</v>
      </c>
      <c r="H14" s="40" t="s">
        <v>371</v>
      </c>
      <c r="I14" s="21" t="s">
        <v>319</v>
      </c>
      <c r="J14" s="40" t="s">
        <v>372</v>
      </c>
      <c r="N14" s="40" t="s">
        <v>373</v>
      </c>
      <c r="O14" s="40" t="s">
        <v>374</v>
      </c>
    </row>
    <row r="15" customFormat="false" ht="15.75" hidden="false" customHeight="true" outlineLevel="0" collapsed="false">
      <c r="A15" s="40" t="n">
        <v>13</v>
      </c>
      <c r="B15" s="55" t="s">
        <v>375</v>
      </c>
      <c r="C15" s="75" t="s">
        <v>259</v>
      </c>
      <c r="D15" s="40" t="s">
        <v>139</v>
      </c>
      <c r="G15" s="8" t="s">
        <v>376</v>
      </c>
      <c r="H15" s="40" t="s">
        <v>377</v>
      </c>
      <c r="I15" s="21" t="s">
        <v>319</v>
      </c>
      <c r="J15" s="40" t="s">
        <v>378</v>
      </c>
      <c r="N15" s="40" t="s">
        <v>379</v>
      </c>
      <c r="O15" s="40" t="s">
        <v>380</v>
      </c>
    </row>
    <row r="16" customFormat="false" ht="15.75" hidden="false" customHeight="true" outlineLevel="0" collapsed="false">
      <c r="A16" s="40" t="n">
        <v>14</v>
      </c>
      <c r="B16" s="55" t="s">
        <v>381</v>
      </c>
      <c r="C16" s="75" t="s">
        <v>259</v>
      </c>
      <c r="D16" s="40" t="s">
        <v>139</v>
      </c>
      <c r="G16" s="8" t="s">
        <v>382</v>
      </c>
      <c r="H16" s="40" t="s">
        <v>383</v>
      </c>
      <c r="I16" s="21" t="s">
        <v>319</v>
      </c>
      <c r="J16" s="40" t="s">
        <v>384</v>
      </c>
      <c r="N16" s="40" t="s">
        <v>385</v>
      </c>
      <c r="O16" s="40" t="s">
        <v>386</v>
      </c>
    </row>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conditionalFormatting sqref="L3:L6">
    <cfRule type="expression" priority="2" aboveAverage="0" equalAverage="0" bottom="0" percent="0" rank="0" text="" dxfId="0">
      <formula>LEN(TRIM(L3))&gt;0</formula>
    </cfRule>
  </conditionalFormatting>
  <hyperlinks>
    <hyperlink ref="I3" r:id="rId1" display="https://www.youtube.com/watch?v=PXcYBhvYc30"/>
    <hyperlink ref="I4" r:id="rId2" display="https://www.youtube.com/watch?v=FtDv-L1stdo"/>
    <hyperlink ref="I5" r:id="rId3" display="https://www.youtube.com/watch?v=7xNHz6lwxYs"/>
    <hyperlink ref="I6" r:id="rId4" display="https://www.youtube.com/watch?v=7xNHz6lwxYs"/>
    <hyperlink ref="I7" r:id="rId5" display="https://www.youtube.com/watch?v=7xNHz6lwxYs"/>
    <hyperlink ref="I8" r:id="rId6" display="https://www.youtube.com/watch?v=7xNHz6lwxYs"/>
    <hyperlink ref="I9" r:id="rId7" display="https://www.youtube.com/watch?v=7xNHz6lwxYs"/>
    <hyperlink ref="I10" r:id="rId8" display="https://www.youtube.com/watch?v=7xNHz6lwxYs"/>
    <hyperlink ref="I11" r:id="rId9" display="https://www.youtube.com/watch?v=7xNHz6lwxYs"/>
    <hyperlink ref="I12" r:id="rId10" display="https://www.youtube.com/watch?v=7xNHz6lwxYs"/>
    <hyperlink ref="I13" r:id="rId11" display="https://www.youtube.com/watch?v=7xNHz6lwxYs"/>
    <hyperlink ref="I14" r:id="rId12" display="https://www.youtube.com/watch?v=7xNHz6lwxYs"/>
    <hyperlink ref="I15" r:id="rId13" display="https://www.youtube.com/watch?v=7xNHz6lwxYs"/>
    <hyperlink ref="I16" r:id="rId14" display="https://www.youtube.com/watch?v=7xNHz6lwxY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 zeroHeight="false" outlineLevelRow="0" outlineLevelCol="0"/>
  <cols>
    <col collapsed="false" customWidth="true" hidden="false" outlineLevel="0" max="1" min="1" style="0" width="27"/>
    <col collapsed="false" customWidth="true" hidden="false" outlineLevel="0" max="2" min="2" style="0" width="16.38"/>
    <col collapsed="false" customWidth="true" hidden="false" outlineLevel="0" max="3" min="3" style="0" width="27"/>
    <col collapsed="false" customWidth="true" hidden="false" outlineLevel="0" max="4" min="4" style="0" width="29.63"/>
    <col collapsed="false" customWidth="true" hidden="false" outlineLevel="0" max="5" min="5" style="0" width="29.37"/>
    <col collapsed="false" customWidth="true" hidden="false" outlineLevel="0" max="6" min="6" style="0" width="18.63"/>
    <col collapsed="false" customWidth="true" hidden="false" outlineLevel="0" max="7" min="7" style="0" width="28.38"/>
    <col collapsed="false" customWidth="true" hidden="false" outlineLevel="0" max="8" min="8" style="0" width="15.75"/>
    <col collapsed="false" customWidth="true" hidden="false" outlineLevel="0" max="9" min="9" style="0" width="52.88"/>
  </cols>
  <sheetData>
    <row r="1" customFormat="false" ht="15.75" hidden="false" customHeight="true" outlineLevel="0" collapsed="false">
      <c r="A1" s="79" t="s">
        <v>66</v>
      </c>
      <c r="B1" s="79" t="s">
        <v>387</v>
      </c>
      <c r="C1" s="79" t="s">
        <v>68</v>
      </c>
      <c r="D1" s="79" t="s">
        <v>70</v>
      </c>
      <c r="E1" s="79" t="s">
        <v>73</v>
      </c>
      <c r="F1" s="79" t="s">
        <v>388</v>
      </c>
      <c r="G1" s="79" t="s">
        <v>81</v>
      </c>
      <c r="H1" s="79" t="s">
        <v>86</v>
      </c>
    </row>
    <row r="2" customFormat="false" ht="15.75" hidden="false" customHeight="true" outlineLevel="0" collapsed="false">
      <c r="A2" s="80" t="s">
        <v>65</v>
      </c>
      <c r="B2" s="80" t="s">
        <v>52</v>
      </c>
      <c r="C2" s="80" t="s">
        <v>67</v>
      </c>
      <c r="D2" s="81" t="s">
        <v>69</v>
      </c>
      <c r="E2" s="80" t="s">
        <v>72</v>
      </c>
      <c r="F2" s="80" t="s">
        <v>389</v>
      </c>
      <c r="G2" s="81" t="s">
        <v>80</v>
      </c>
      <c r="H2" s="81" t="s">
        <v>390</v>
      </c>
    </row>
    <row r="3" customFormat="false" ht="15.75" hidden="false" customHeight="true" outlineLevel="0" collapsed="false">
      <c r="A3" s="82" t="s">
        <v>391</v>
      </c>
      <c r="B3" s="82" t="s">
        <v>392</v>
      </c>
      <c r="C3" s="83" t="s">
        <v>393</v>
      </c>
      <c r="D3" s="84" t="s">
        <v>393</v>
      </c>
      <c r="E3" s="84" t="s">
        <v>393</v>
      </c>
      <c r="F3" s="82" t="s">
        <v>394</v>
      </c>
      <c r="G3" s="84" t="s">
        <v>393</v>
      </c>
      <c r="H3" s="82" t="s">
        <v>395</v>
      </c>
      <c r="J3" s="40"/>
      <c r="K3" s="40"/>
      <c r="L3" s="40"/>
      <c r="M3" s="40"/>
      <c r="N3" s="40"/>
      <c r="O3" s="40"/>
      <c r="P3" s="40"/>
      <c r="Q3" s="40"/>
      <c r="R3" s="40"/>
      <c r="S3" s="40"/>
      <c r="T3" s="40"/>
      <c r="U3" s="40"/>
      <c r="V3" s="40"/>
      <c r="W3" s="40"/>
      <c r="X3" s="40"/>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errorStyle="stop" operator="between" showDropDown="false" showErrorMessage="false" showInputMessage="false" sqref="B3" type="list">
      <formula1>"One Logo - One Signature,One Logo - Two Signature,Two Logo - One Signature,Two Logo - Two Signature"</formula1>
      <formula2>0</formula2>
    </dataValidation>
  </dataValidations>
  <hyperlinks>
    <hyperlink ref="C3" r:id="rId1" display="https://drive.google.com/file/d/1PEduCDa8d1NbU-kx5TaDlM1vtZf7XLF9/view?usp=sharing"/>
    <hyperlink ref="D3" r:id="rId2" display="https://drive.google.com/file/d/1PEduCDa8d1NbU-kx5TaDlM1vtZf7XLF9/view?usp=sharing"/>
    <hyperlink ref="E3" r:id="rId3" display="https://drive.google.com/file/d/1PEduCDa8d1NbU-kx5TaDlM1vtZf7XLF9/view?usp=sharing"/>
    <hyperlink ref="G3" r:id="rId4" display="https://drive.google.com/file/d/1PEduCDa8d1NbU-kx5TaDlM1vtZf7XLF9/view?usp=shari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2024-12-31T17:22:18Z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